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teilte Ablagen\2_Gold\1_European Championships\EC 2020\EC_Seniors_Prague_CZE\Outlines\"/>
    </mc:Choice>
  </mc:AlternateContent>
  <xr:revisionPtr revIDLastSave="0" documentId="8_{CB476181-FD95-4FDC-BE31-8B7FA019259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rms" sheetId="1" r:id="rId1"/>
    <sheet name="invoice" sheetId="2" r:id="rId2"/>
    <sheet name="voucher" sheetId="3" r:id="rId3"/>
  </sheets>
  <definedNames>
    <definedName name="_xlnm.Print_Area" localSheetId="0">forms!$A$3:$I$43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H42" i="1" s="1"/>
  <c r="H40" i="1" l="1"/>
  <c r="H37" i="1"/>
  <c r="G31" i="1" l="1"/>
  <c r="G30" i="1"/>
  <c r="G29" i="1"/>
  <c r="G28" i="1"/>
  <c r="G27" i="1"/>
  <c r="G26" i="1"/>
  <c r="G25" i="1"/>
  <c r="G24" i="1"/>
  <c r="G23" i="1"/>
  <c r="G22" i="1"/>
  <c r="G21" i="1"/>
  <c r="G14" i="2" l="1"/>
  <c r="D21" i="1"/>
  <c r="E19" i="2" s="1"/>
  <c r="D7" i="3" s="1"/>
  <c r="F21" i="1"/>
  <c r="G19" i="2" s="1"/>
  <c r="F7" i="3" s="1"/>
  <c r="B39" i="2"/>
  <c r="B40" i="2"/>
  <c r="H35" i="1"/>
  <c r="H36" i="1"/>
  <c r="I34" i="2"/>
  <c r="H38" i="1"/>
  <c r="H39" i="1"/>
  <c r="D22" i="1"/>
  <c r="F22" i="1"/>
  <c r="G20" i="2" s="1"/>
  <c r="F8" i="3" s="1"/>
  <c r="H20" i="2"/>
  <c r="D23" i="1"/>
  <c r="F23" i="1"/>
  <c r="D24" i="1"/>
  <c r="E22" i="2" s="1"/>
  <c r="D10" i="3" s="1"/>
  <c r="F24" i="1"/>
  <c r="G22" i="2" s="1"/>
  <c r="F10" i="3" s="1"/>
  <c r="D25" i="1"/>
  <c r="F25" i="1"/>
  <c r="D26" i="1"/>
  <c r="F26" i="1"/>
  <c r="G24" i="2" s="1"/>
  <c r="F12" i="3" s="1"/>
  <c r="D27" i="1"/>
  <c r="E25" i="2" s="1"/>
  <c r="D13" i="3" s="1"/>
  <c r="F27" i="1"/>
  <c r="G25" i="2" s="1"/>
  <c r="F13" i="3" s="1"/>
  <c r="D28" i="1"/>
  <c r="E26" i="2" s="1"/>
  <c r="D14" i="3" s="1"/>
  <c r="F28" i="1"/>
  <c r="G26" i="2" s="1"/>
  <c r="F14" i="3" s="1"/>
  <c r="D29" i="1"/>
  <c r="H29" i="1" s="1"/>
  <c r="B27" i="2" s="1"/>
  <c r="A15" i="3" s="1"/>
  <c r="F29" i="1"/>
  <c r="D30" i="1"/>
  <c r="E28" i="2" s="1"/>
  <c r="D16" i="3" s="1"/>
  <c r="F30" i="1"/>
  <c r="G28" i="2" s="1"/>
  <c r="F16" i="3" s="1"/>
  <c r="D31" i="1"/>
  <c r="E29" i="2" s="1"/>
  <c r="D17" i="3" s="1"/>
  <c r="F31" i="1"/>
  <c r="I37" i="2"/>
  <c r="H37" i="2"/>
  <c r="G37" i="2"/>
  <c r="F37" i="2"/>
  <c r="B47" i="1"/>
  <c r="B48" i="1" s="1"/>
  <c r="B37" i="2"/>
  <c r="H36" i="2"/>
  <c r="G36" i="2"/>
  <c r="F36" i="2"/>
  <c r="B36" i="2"/>
  <c r="H35" i="2"/>
  <c r="G35" i="2"/>
  <c r="F35" i="2"/>
  <c r="B35" i="2"/>
  <c r="H34" i="2"/>
  <c r="G34" i="2"/>
  <c r="F34" i="2"/>
  <c r="B34" i="2"/>
  <c r="H33" i="2"/>
  <c r="G33" i="2"/>
  <c r="F33" i="2"/>
  <c r="B33" i="2"/>
  <c r="F31" i="2"/>
  <c r="I36" i="2"/>
  <c r="I35" i="2"/>
  <c r="I33" i="2"/>
  <c r="A1" i="3"/>
  <c r="D14" i="2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I48" i="1"/>
  <c r="I49" i="1" s="1"/>
  <c r="I50" i="1" s="1"/>
  <c r="I51" i="1" s="1"/>
  <c r="I52" i="1" s="1"/>
  <c r="I53" i="1" s="1"/>
  <c r="I54" i="1" s="1"/>
  <c r="I55" i="1" s="1"/>
  <c r="I56" i="1" s="1"/>
  <c r="I57" i="1" s="1"/>
  <c r="H48" i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B38" i="2"/>
  <c r="H32" i="2"/>
  <c r="G32" i="2"/>
  <c r="F32" i="2"/>
  <c r="B32" i="2"/>
  <c r="I31" i="2"/>
  <c r="H31" i="2"/>
  <c r="G31" i="2"/>
  <c r="B31" i="2"/>
  <c r="B30" i="2"/>
  <c r="B16" i="2"/>
  <c r="I32" i="2"/>
  <c r="C35" i="1"/>
  <c r="E32" i="2" s="1"/>
  <c r="F29" i="2"/>
  <c r="E17" i="3" s="1"/>
  <c r="D29" i="2"/>
  <c r="C17" i="3" s="1"/>
  <c r="C29" i="2"/>
  <c r="B17" i="3" s="1"/>
  <c r="F28" i="2"/>
  <c r="E16" i="3"/>
  <c r="D28" i="2"/>
  <c r="C16" i="3" s="1"/>
  <c r="C28" i="2"/>
  <c r="B16" i="3" s="1"/>
  <c r="F27" i="2"/>
  <c r="E15" i="3" s="1"/>
  <c r="D27" i="2"/>
  <c r="C15" i="3" s="1"/>
  <c r="C27" i="2"/>
  <c r="B15" i="3" s="1"/>
  <c r="F26" i="2"/>
  <c r="E14" i="3" s="1"/>
  <c r="D26" i="2"/>
  <c r="C14" i="3"/>
  <c r="C26" i="2"/>
  <c r="B14" i="3" s="1"/>
  <c r="F25" i="2"/>
  <c r="E13" i="3" s="1"/>
  <c r="D25" i="2"/>
  <c r="C13" i="3" s="1"/>
  <c r="C25" i="2"/>
  <c r="B13" i="3" s="1"/>
  <c r="F24" i="2"/>
  <c r="E12" i="3" s="1"/>
  <c r="D24" i="2"/>
  <c r="C12" i="3" s="1"/>
  <c r="C24" i="2"/>
  <c r="B12" i="3" s="1"/>
  <c r="F23" i="2"/>
  <c r="E11" i="3" s="1"/>
  <c r="D23" i="2"/>
  <c r="C11" i="3" s="1"/>
  <c r="C23" i="2"/>
  <c r="B11" i="3" s="1"/>
  <c r="F22" i="2"/>
  <c r="E10" i="3" s="1"/>
  <c r="D22" i="2"/>
  <c r="C10" i="3" s="1"/>
  <c r="C22" i="2"/>
  <c r="B10" i="3" s="1"/>
  <c r="F21" i="2"/>
  <c r="E9" i="3" s="1"/>
  <c r="D21" i="2"/>
  <c r="C9" i="3"/>
  <c r="C21" i="2"/>
  <c r="B9" i="3" s="1"/>
  <c r="F20" i="2"/>
  <c r="E8" i="3" s="1"/>
  <c r="D20" i="2"/>
  <c r="C8" i="3" s="1"/>
  <c r="C20" i="2"/>
  <c r="B8" i="3" s="1"/>
  <c r="G27" i="2"/>
  <c r="F15" i="3" s="1"/>
  <c r="H25" i="2"/>
  <c r="H24" i="2"/>
  <c r="H21" i="2"/>
  <c r="H23" i="2"/>
  <c r="H22" i="2"/>
  <c r="E21" i="2"/>
  <c r="D9" i="3" s="1"/>
  <c r="H26" i="2"/>
  <c r="H29" i="2"/>
  <c r="H27" i="2"/>
  <c r="H28" i="2"/>
  <c r="B18" i="2"/>
  <c r="A6" i="3" s="1"/>
  <c r="B17" i="2"/>
  <c r="G23" i="2"/>
  <c r="F11" i="3" s="1"/>
  <c r="E23" i="2"/>
  <c r="D11" i="3" s="1"/>
  <c r="H19" i="2"/>
  <c r="F19" i="2"/>
  <c r="E7" i="3" s="1"/>
  <c r="D19" i="2"/>
  <c r="C7" i="3" s="1"/>
  <c r="C19" i="2"/>
  <c r="B7" i="3" s="1"/>
  <c r="D15" i="2"/>
  <c r="B3" i="3" s="1"/>
  <c r="E20" i="2"/>
  <c r="D8" i="3" s="1"/>
  <c r="H23" i="1" l="1"/>
  <c r="H41" i="1"/>
  <c r="H22" i="1"/>
  <c r="I20" i="2" s="1"/>
  <c r="I38" i="2"/>
  <c r="H25" i="1"/>
  <c r="I23" i="2" s="1"/>
  <c r="H26" i="1"/>
  <c r="I24" i="2" s="1"/>
  <c r="H31" i="1"/>
  <c r="I29" i="2" s="1"/>
  <c r="E27" i="2"/>
  <c r="D15" i="3" s="1"/>
  <c r="H28" i="1"/>
  <c r="E24" i="2"/>
  <c r="D12" i="3" s="1"/>
  <c r="I21" i="2"/>
  <c r="B21" i="2"/>
  <c r="A9" i="3" s="1"/>
  <c r="H30" i="1"/>
  <c r="I28" i="2" s="1"/>
  <c r="H27" i="1"/>
  <c r="H24" i="1"/>
  <c r="I22" i="2" s="1"/>
  <c r="G29" i="2"/>
  <c r="F17" i="3" s="1"/>
  <c r="G21" i="2"/>
  <c r="F9" i="3" s="1"/>
  <c r="C36" i="1"/>
  <c r="E33" i="2" s="1"/>
  <c r="B20" i="2"/>
  <c r="A8" i="3" s="1"/>
  <c r="I27" i="2"/>
  <c r="B49" i="1"/>
  <c r="C37" i="1"/>
  <c r="E34" i="2" s="1"/>
  <c r="H21" i="1"/>
  <c r="B19" i="2" s="1"/>
  <c r="A7" i="3" s="1"/>
  <c r="B23" i="2" l="1"/>
  <c r="A11" i="3" s="1"/>
  <c r="C38" i="1"/>
  <c r="E35" i="2" s="1"/>
  <c r="D46" i="1"/>
  <c r="B24" i="2"/>
  <c r="A12" i="3" s="1"/>
  <c r="D47" i="1"/>
  <c r="D48" i="1" s="1"/>
  <c r="B29" i="2"/>
  <c r="A17" i="3" s="1"/>
  <c r="B28" i="2"/>
  <c r="A16" i="3" s="1"/>
  <c r="I26" i="2"/>
  <c r="B26" i="2"/>
  <c r="A14" i="3" s="1"/>
  <c r="B25" i="2"/>
  <c r="A13" i="3" s="1"/>
  <c r="I25" i="2"/>
  <c r="B22" i="2"/>
  <c r="A10" i="3" s="1"/>
  <c r="C39" i="1"/>
  <c r="E36" i="2" s="1"/>
  <c r="C40" i="1"/>
  <c r="E37" i="2" s="1"/>
  <c r="I19" i="2"/>
  <c r="H32" i="1"/>
  <c r="I30" i="2" l="1"/>
  <c r="I39" i="2"/>
  <c r="H43" i="1" l="1"/>
  <c r="I40" i="2" s="1"/>
  <c r="I42" i="2" l="1"/>
  <c r="D47" i="2"/>
  <c r="I43" i="2"/>
</calcChain>
</file>

<file path=xl/sharedStrings.xml><?xml version="1.0" encoding="utf-8"?>
<sst xmlns="http://schemas.openxmlformats.org/spreadsheetml/2006/main" count="153" uniqueCount="123">
  <si>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</si>
  <si>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</si>
  <si>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</si>
  <si>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</si>
  <si>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</si>
  <si>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</si>
  <si>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</si>
  <si>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</si>
  <si>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</si>
  <si>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</si>
  <si>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</si>
  <si>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</si>
  <si>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</si>
  <si>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</si>
  <si>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INVOICE CAN BE PRINTED FROM THE 2ND LIST</t>
  </si>
  <si>
    <t>INVOICE no.:</t>
  </si>
  <si>
    <t>Date:</t>
  </si>
  <si>
    <t>To: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</si>
  <si>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</si>
  <si>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</si>
  <si>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</si>
  <si>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</si>
  <si>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</si>
  <si>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</si>
  <si>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</si>
  <si>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</si>
  <si>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</si>
  <si>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</si>
  <si>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</si>
  <si>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</si>
  <si>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</si>
  <si>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</si>
  <si>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</si>
  <si>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</si>
  <si>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</si>
  <si>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ACCOMMODATION</t>
  </si>
  <si>
    <t xml:space="preserve">181 060 351/0600
</t>
  </si>
  <si>
    <t>HOTEL</t>
  </si>
  <si>
    <t>DUO</t>
  </si>
  <si>
    <t>MONETA MONEY BANK</t>
  </si>
  <si>
    <t>MEALS</t>
  </si>
  <si>
    <t>THURSDAY</t>
  </si>
  <si>
    <t>FRIDAY</t>
  </si>
  <si>
    <t>SATURDAY</t>
  </si>
  <si>
    <t>ARRIVAL</t>
  </si>
  <si>
    <t>DEPARTURE</t>
  </si>
  <si>
    <t>ACCOMMODATION TOTAL</t>
  </si>
  <si>
    <t>MEALS TOTAL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</si>
  <si>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</si>
  <si>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</si>
  <si>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</si>
  <si>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</si>
  <si>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</si>
  <si>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</si>
  <si>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</si>
  <si>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</si>
  <si>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</si>
  <si>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</si>
  <si>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</si>
  <si>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</si>
  <si>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</si>
  <si>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</si>
  <si>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</si>
  <si>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</si>
  <si>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</si>
  <si>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</si>
  <si>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</si>
  <si>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</si>
  <si>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</si>
  <si>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</si>
  <si>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</si>
  <si>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</si>
  <si>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</si>
  <si>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</si>
  <si>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</si>
  <si>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</si>
  <si>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Israel Judo Association</t>
  </si>
  <si>
    <t>Italian Judo Federation</t>
  </si>
  <si>
    <t>Kosovo Judo Federation</t>
  </si>
  <si>
    <t>Latvia Judo Federation</t>
  </si>
  <si>
    <t>Liechtenstein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</si>
  <si>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</si>
  <si>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</si>
  <si>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</si>
  <si>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</si>
  <si>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</si>
  <si>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</si>
  <si>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</si>
  <si>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</si>
  <si>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</si>
  <si>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</si>
  <si>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</si>
  <si>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</si>
  <si>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</si>
  <si>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</si>
  <si>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</si>
  <si>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</si>
  <si>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</si>
  <si>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</si>
  <si>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</si>
  <si>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VOUCHER</t>
  </si>
  <si>
    <t>TOURNAMENT ACCOMMODATION</t>
  </si>
  <si>
    <t>Choose your country</t>
  </si>
  <si>
    <t>North Macedonian Judo Federation</t>
  </si>
  <si>
    <t>CLARION</t>
  </si>
  <si>
    <t>WEDNESDAY</t>
  </si>
  <si>
    <t>No. of lunches in the venue</t>
  </si>
  <si>
    <t>No. of lunches in hotel</t>
  </si>
  <si>
    <t>No. of dinners in hotel</t>
  </si>
  <si>
    <t>EUROPEAN JUDO CHAMPIONSHIPS PRAGUE 2020</t>
  </si>
  <si>
    <t>EUROPEAN JUDO CHAMPIONSHIPS</t>
  </si>
  <si>
    <t>PRAGUE  2020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</si>
  <si>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</si>
  <si>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</si>
  <si>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</si>
  <si>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</si>
  <si>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</si>
  <si>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</si>
  <si>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</si>
  <si>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TUESDAY</t>
  </si>
  <si>
    <t>Please send before October 26, 2020, to czechjudo@czechjudo.cz</t>
  </si>
  <si>
    <t>MONDAY</t>
  </si>
  <si>
    <t>PCR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</si>
</sst>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[$€-1]"/>
    <numFmt numFmtId="165" formatCode="d/m;@"/>
    <numFmt numFmtId="166" formatCode="dd/mm/yy;@"/>
    <numFmt numFmtId="167" formatCode="[$-409]mmmm\ d\,\ yyyy;@"/>
    <numFmt numFmtId="168" formatCode="[$-20000]ddd\,\ mmm\ dd"/>
    <numFmt numFmtId="169" formatCode="00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Tahoma"/>
      <family val="2"/>
      <charset val="238"/>
    </font>
    <font>
      <b/>
      <sz val="22"/>
      <color theme="1"/>
      <name val="Arial"/>
      <family val="2"/>
      <charset val="238"/>
    </font>
    <font>
      <b/>
      <sz val="14"/>
      <name val="Cambria"/>
      <family val="1"/>
      <charset val="238"/>
    </font>
    <font>
      <b/>
      <sz val="36"/>
      <color theme="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49" fontId="8" fillId="0" borderId="0" xfId="0" applyNumberFormat="1" applyFont="1" applyAlignment="1" applyProtection="1">
      <alignment vertical="center"/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2" fillId="0" borderId="7" xfId="0" applyFont="1" applyBorder="1" applyProtection="1">
      <protection hidden="1"/>
    </xf>
    <xf numFmtId="0" fontId="13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4" fillId="0" borderId="0" xfId="0" applyFont="1" applyProtection="1">
      <protection hidden="1"/>
    </xf>
    <xf numFmtId="0" fontId="16" fillId="0" borderId="15" xfId="0" applyFont="1" applyBorder="1" applyAlignment="1" applyProtection="1">
      <protection hidden="1"/>
    </xf>
    <xf numFmtId="0" fontId="16" fillId="0" borderId="0" xfId="0" applyFont="1" applyBorder="1" applyAlignment="1" applyProtection="1">
      <protection hidden="1"/>
    </xf>
    <xf numFmtId="0" fontId="16" fillId="0" borderId="0" xfId="0" applyFont="1" applyBorder="1" applyAlignment="1" applyProtection="1">
      <alignment horizontal="left"/>
      <protection hidden="1"/>
    </xf>
    <xf numFmtId="0" fontId="16" fillId="0" borderId="16" xfId="0" applyFont="1" applyBorder="1" applyAlignment="1" applyProtection="1">
      <protection hidden="1"/>
    </xf>
    <xf numFmtId="0" fontId="0" fillId="0" borderId="0" xfId="0" applyFont="1" applyBorder="1" applyProtection="1">
      <protection hidden="1"/>
    </xf>
    <xf numFmtId="0" fontId="17" fillId="0" borderId="0" xfId="0" applyFont="1" applyBorder="1" applyAlignment="1" applyProtection="1">
      <protection hidden="1"/>
    </xf>
    <xf numFmtId="0" fontId="17" fillId="0" borderId="16" xfId="0" applyFont="1" applyBorder="1" applyAlignment="1" applyProtection="1">
      <protection hidden="1"/>
    </xf>
    <xf numFmtId="0" fontId="16" fillId="0" borderId="12" xfId="0" applyFont="1" applyBorder="1" applyAlignment="1" applyProtection="1">
      <protection hidden="1"/>
    </xf>
    <xf numFmtId="0" fontId="16" fillId="0" borderId="13" xfId="0" applyFont="1" applyBorder="1" applyAlignment="1" applyProtection="1">
      <protection hidden="1"/>
    </xf>
    <xf numFmtId="0" fontId="16" fillId="0" borderId="14" xfId="0" applyFont="1" applyBorder="1" applyAlignment="1" applyProtection="1">
      <protection hidden="1"/>
    </xf>
    <xf numFmtId="0" fontId="0" fillId="0" borderId="0" xfId="0" applyNumberFormat="1" applyProtection="1">
      <protection hidden="1"/>
    </xf>
    <xf numFmtId="0" fontId="16" fillId="3" borderId="0" xfId="0" applyFont="1" applyFill="1" applyBorder="1" applyAlignment="1" applyProtection="1">
      <protection hidden="1"/>
    </xf>
    <xf numFmtId="0" fontId="16" fillId="3" borderId="16" xfId="0" applyFont="1" applyFill="1" applyBorder="1" applyAlignment="1" applyProtection="1">
      <protection hidden="1"/>
    </xf>
    <xf numFmtId="0" fontId="16" fillId="3" borderId="15" xfId="0" applyFont="1" applyFill="1" applyBorder="1" applyAlignment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5" borderId="1" xfId="0" applyNumberFormat="1" applyFont="1" applyFill="1" applyBorder="1" applyAlignment="1" applyProtection="1">
      <alignment horizontal="center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protection hidden="1"/>
    </xf>
    <xf numFmtId="0" fontId="1" fillId="0" borderId="0" xfId="0" applyFont="1" applyBorder="1" applyAlignment="1" applyProtection="1">
      <alignment wrapText="1"/>
      <protection hidden="1"/>
    </xf>
    <xf numFmtId="166" fontId="1" fillId="0" borderId="1" xfId="0" applyNumberFormat="1" applyFont="1" applyBorder="1" applyAlignment="1" applyProtection="1">
      <alignment wrapText="1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wrapText="1"/>
      <protection hidden="1"/>
    </xf>
    <xf numFmtId="164" fontId="1" fillId="0" borderId="21" xfId="0" applyNumberFormat="1" applyFont="1" applyBorder="1" applyAlignment="1" applyProtection="1">
      <alignment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164" fontId="27" fillId="0" borderId="26" xfId="0" applyNumberFormat="1" applyFont="1" applyBorder="1" applyAlignment="1" applyProtection="1">
      <alignment wrapText="1"/>
      <protection hidden="1"/>
    </xf>
    <xf numFmtId="164" fontId="27" fillId="0" borderId="35" xfId="0" applyNumberFormat="1" applyFont="1" applyBorder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10" borderId="1" xfId="0" applyFont="1" applyFill="1" applyBorder="1" applyAlignment="1" applyProtection="1">
      <alignment horizontal="center" vertical="center" wrapText="1"/>
      <protection hidden="1"/>
    </xf>
    <xf numFmtId="168" fontId="28" fillId="0" borderId="0" xfId="0" applyNumberFormat="1" applyFont="1" applyProtection="1">
      <protection hidden="1"/>
    </xf>
    <xf numFmtId="168" fontId="29" fillId="0" borderId="0" xfId="0" applyNumberFormat="1" applyFont="1" applyProtection="1">
      <protection hidden="1"/>
    </xf>
    <xf numFmtId="1" fontId="0" fillId="0" borderId="0" xfId="0" applyNumberFormat="1" applyProtection="1">
      <protection hidden="1"/>
    </xf>
    <xf numFmtId="169" fontId="0" fillId="0" borderId="0" xfId="0" applyNumberFormat="1" applyProtection="1">
      <protection hidden="1"/>
    </xf>
    <xf numFmtId="0" fontId="0" fillId="10" borderId="1" xfId="0" applyFill="1" applyBorder="1" applyAlignment="1" applyProtection="1">
      <alignment horizontal="center"/>
      <protection hidden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0" fontId="0" fillId="12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9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164" fontId="1" fillId="3" borderId="35" xfId="0" applyNumberFormat="1" applyFont="1" applyFill="1" applyBorder="1" applyAlignment="1" applyProtection="1">
      <alignment wrapText="1"/>
      <protection hidden="1"/>
    </xf>
    <xf numFmtId="0" fontId="1" fillId="3" borderId="1" xfId="0" applyFont="1" applyFill="1" applyBorder="1" applyAlignment="1" applyProtection="1"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27" fillId="3" borderId="1" xfId="0" applyFont="1" applyFill="1" applyBorder="1" applyAlignment="1" applyProtection="1">
      <alignment horizontal="center" vertical="center"/>
      <protection hidden="1"/>
    </xf>
    <xf numFmtId="0" fontId="31" fillId="3" borderId="1" xfId="0" applyFont="1" applyFill="1" applyBorder="1" applyAlignment="1" applyProtection="1">
      <alignment horizontal="center"/>
      <protection hidden="1"/>
    </xf>
    <xf numFmtId="165" fontId="1" fillId="3" borderId="1" xfId="0" applyNumberFormat="1" applyFont="1" applyFill="1" applyBorder="1" applyAlignment="1" applyProtection="1">
      <alignment horizontal="center"/>
      <protection hidden="1"/>
    </xf>
    <xf numFmtId="0" fontId="32" fillId="3" borderId="1" xfId="0" applyFont="1" applyFill="1" applyBorder="1" applyAlignment="1" applyProtection="1">
      <alignment horizontal="center" vertical="center"/>
      <protection hidden="1"/>
    </xf>
    <xf numFmtId="0" fontId="16" fillId="3" borderId="0" xfId="0" applyFont="1" applyFill="1" applyBorder="1" applyAlignment="1" applyProtection="1">
      <alignment horizontal="left"/>
      <protection hidden="1"/>
    </xf>
    <xf numFmtId="164" fontId="23" fillId="8" borderId="1" xfId="0" applyNumberFormat="1" applyFont="1" applyFill="1" applyBorder="1" applyAlignment="1" applyProtection="1">
      <protection hidden="1"/>
    </xf>
    <xf numFmtId="0" fontId="0" fillId="6" borderId="1" xfId="0" applyFont="1" applyFill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16" fontId="0" fillId="0" borderId="0" xfId="0" applyNumberFormat="1" applyProtection="1"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164" fontId="23" fillId="4" borderId="1" xfId="0" applyNumberFormat="1" applyFont="1" applyFill="1" applyBorder="1" applyAlignment="1" applyProtection="1">
      <protection locked="0" hidden="1"/>
    </xf>
    <xf numFmtId="0" fontId="22" fillId="13" borderId="6" xfId="0" applyFont="1" applyFill="1" applyBorder="1" applyAlignment="1" applyProtection="1">
      <protection hidden="1"/>
    </xf>
    <xf numFmtId="164" fontId="22" fillId="13" borderId="4" xfId="0" applyNumberFormat="1" applyFont="1" applyFill="1" applyBorder="1" applyAlignment="1" applyProtection="1">
      <protection hidden="1"/>
    </xf>
    <xf numFmtId="164" fontId="1" fillId="9" borderId="1" xfId="0" applyNumberFormat="1" applyFont="1" applyFill="1" applyBorder="1" applyAlignment="1" applyProtection="1">
      <alignment horizontal="center"/>
      <protection hidden="1"/>
    </xf>
    <xf numFmtId="0" fontId="22" fillId="6" borderId="36" xfId="0" applyFont="1" applyFill="1" applyBorder="1" applyAlignment="1" applyProtection="1">
      <alignment horizontal="center" vertical="center"/>
      <protection hidden="1"/>
    </xf>
    <xf numFmtId="0" fontId="22" fillId="6" borderId="37" xfId="0" applyFont="1" applyFill="1" applyBorder="1" applyAlignment="1" applyProtection="1">
      <alignment horizontal="center" vertical="center"/>
      <protection hidden="1"/>
    </xf>
    <xf numFmtId="0" fontId="22" fillId="6" borderId="38" xfId="0" applyFont="1" applyFill="1" applyBorder="1" applyAlignment="1" applyProtection="1">
      <alignment horizontal="center" vertical="center"/>
      <protection hidden="1"/>
    </xf>
    <xf numFmtId="0" fontId="22" fillId="6" borderId="41" xfId="0" applyFont="1" applyFill="1" applyBorder="1" applyAlignment="1" applyProtection="1">
      <alignment horizontal="center" vertical="center"/>
      <protection hidden="1"/>
    </xf>
    <xf numFmtId="0" fontId="22" fillId="6" borderId="11" xfId="0" applyFont="1" applyFill="1" applyBorder="1" applyAlignment="1" applyProtection="1">
      <alignment horizontal="center" vertical="center"/>
      <protection hidden="1"/>
    </xf>
    <xf numFmtId="0" fontId="22" fillId="6" borderId="42" xfId="0" applyFont="1" applyFill="1" applyBorder="1" applyAlignment="1" applyProtection="1">
      <alignment horizontal="center" vertical="center"/>
      <protection hidden="1"/>
    </xf>
    <xf numFmtId="0" fontId="23" fillId="6" borderId="1" xfId="0" applyFont="1" applyFill="1" applyBorder="1" applyAlignment="1" applyProtection="1">
      <alignment horizontal="center" vertical="center" wrapText="1"/>
      <protection hidden="1"/>
    </xf>
    <xf numFmtId="0" fontId="19" fillId="9" borderId="5" xfId="0" applyFont="1" applyFill="1" applyBorder="1" applyAlignment="1" applyProtection="1">
      <alignment horizontal="center" vertical="center"/>
      <protection hidden="1"/>
    </xf>
    <xf numFmtId="0" fontId="19" fillId="9" borderId="4" xfId="0" applyFont="1" applyFill="1" applyBorder="1" applyAlignment="1" applyProtection="1">
      <alignment horizontal="center" vertical="center"/>
      <protection hidden="1"/>
    </xf>
    <xf numFmtId="167" fontId="19" fillId="9" borderId="5" xfId="0" applyNumberFormat="1" applyFont="1" applyFill="1" applyBorder="1" applyAlignment="1" applyProtection="1">
      <alignment horizontal="center" vertical="center"/>
      <protection hidden="1"/>
    </xf>
    <xf numFmtId="167" fontId="19" fillId="9" borderId="4" xfId="0" applyNumberFormat="1" applyFont="1" applyFill="1" applyBorder="1" applyAlignment="1" applyProtection="1">
      <alignment horizontal="center" vertical="center"/>
      <protection hidden="1"/>
    </xf>
    <xf numFmtId="0" fontId="19" fillId="4" borderId="5" xfId="0" applyFont="1" applyFill="1" applyBorder="1" applyAlignment="1" applyProtection="1">
      <alignment horizontal="center" vertical="center"/>
      <protection hidden="1"/>
    </xf>
    <xf numFmtId="0" fontId="19" fillId="4" borderId="4" xfId="0" applyFont="1" applyFill="1" applyBorder="1" applyAlignment="1" applyProtection="1">
      <alignment horizontal="center" vertical="center"/>
      <protection hidden="1"/>
    </xf>
    <xf numFmtId="0" fontId="19" fillId="7" borderId="5" xfId="0" applyFont="1" applyFill="1" applyBorder="1" applyAlignment="1" applyProtection="1">
      <alignment horizontal="center" vertical="center"/>
      <protection hidden="1"/>
    </xf>
    <xf numFmtId="0" fontId="19" fillId="7" borderId="4" xfId="0" applyFont="1" applyFill="1" applyBorder="1" applyAlignment="1" applyProtection="1">
      <alignment horizontal="center" vertical="center"/>
      <protection hidden="1"/>
    </xf>
    <xf numFmtId="164" fontId="23" fillId="8" borderId="1" xfId="0" applyNumberFormat="1" applyFont="1" applyFill="1" applyBorder="1" applyAlignment="1" applyProtection="1">
      <alignment horizontal="center"/>
      <protection hidden="1"/>
    </xf>
    <xf numFmtId="164" fontId="23" fillId="4" borderId="1" xfId="0" applyNumberFormat="1" applyFont="1" applyFill="1" applyBorder="1" applyAlignment="1" applyProtection="1">
      <alignment horizontal="center"/>
      <protection hidden="1"/>
    </xf>
    <xf numFmtId="164" fontId="1" fillId="7" borderId="1" xfId="0" applyNumberFormat="1" applyFont="1" applyFill="1" applyBorder="1" applyAlignment="1" applyProtection="1">
      <alignment horizontal="center"/>
      <protection hidden="1"/>
    </xf>
    <xf numFmtId="164" fontId="23" fillId="6" borderId="1" xfId="0" applyNumberFormat="1" applyFont="1" applyFill="1" applyBorder="1" applyAlignment="1" applyProtection="1">
      <alignment horizontal="center"/>
      <protection hidden="1"/>
    </xf>
    <xf numFmtId="0" fontId="19" fillId="3" borderId="5" xfId="0" applyFont="1" applyFill="1" applyBorder="1" applyAlignment="1" applyProtection="1">
      <alignment horizontal="center" vertical="center"/>
      <protection hidden="1"/>
    </xf>
    <xf numFmtId="0" fontId="19" fillId="3" borderId="4" xfId="0" applyFont="1" applyFill="1" applyBorder="1" applyAlignment="1" applyProtection="1">
      <alignment horizontal="center" vertical="center"/>
      <protection hidden="1"/>
    </xf>
    <xf numFmtId="167" fontId="22" fillId="6" borderId="5" xfId="0" applyNumberFormat="1" applyFont="1" applyFill="1" applyBorder="1" applyAlignment="1" applyProtection="1">
      <alignment horizontal="center" vertical="center"/>
      <protection hidden="1"/>
    </xf>
    <xf numFmtId="167" fontId="22" fillId="6" borderId="4" xfId="0" applyNumberFormat="1" applyFont="1" applyFill="1" applyBorder="1" applyAlignment="1" applyProtection="1">
      <alignment horizontal="center" vertical="center"/>
      <protection hidden="1"/>
    </xf>
    <xf numFmtId="167" fontId="22" fillId="8" borderId="5" xfId="0" applyNumberFormat="1" applyFont="1" applyFill="1" applyBorder="1" applyAlignment="1" applyProtection="1">
      <alignment horizontal="center" vertical="center"/>
      <protection hidden="1"/>
    </xf>
    <xf numFmtId="167" fontId="22" fillId="8" borderId="4" xfId="0" applyNumberFormat="1" applyFont="1" applyFill="1" applyBorder="1" applyAlignment="1" applyProtection="1">
      <alignment horizontal="center" vertical="center"/>
      <protection hidden="1"/>
    </xf>
    <xf numFmtId="167" fontId="19" fillId="4" borderId="5" xfId="0" applyNumberFormat="1" applyFont="1" applyFill="1" applyBorder="1" applyAlignment="1" applyProtection="1">
      <alignment horizontal="center" vertical="center"/>
      <protection hidden="1"/>
    </xf>
    <xf numFmtId="167" fontId="19" fillId="4" borderId="4" xfId="0" applyNumberFormat="1" applyFont="1" applyFill="1" applyBorder="1" applyAlignment="1" applyProtection="1">
      <alignment horizontal="center" vertical="center"/>
      <protection hidden="1"/>
    </xf>
    <xf numFmtId="167" fontId="19" fillId="7" borderId="5" xfId="0" applyNumberFormat="1" applyFont="1" applyFill="1" applyBorder="1" applyAlignment="1" applyProtection="1">
      <alignment horizontal="center" vertical="center"/>
      <protection hidden="1"/>
    </xf>
    <xf numFmtId="167" fontId="19" fillId="7" borderId="4" xfId="0" applyNumberFormat="1" applyFont="1" applyFill="1" applyBorder="1" applyAlignment="1" applyProtection="1">
      <alignment horizontal="center" vertical="center"/>
      <protection hidden="1"/>
    </xf>
    <xf numFmtId="167" fontId="19" fillId="3" borderId="5" xfId="0" applyNumberFormat="1" applyFont="1" applyFill="1" applyBorder="1" applyAlignment="1" applyProtection="1">
      <alignment horizontal="center" vertical="center"/>
      <protection hidden="1"/>
    </xf>
    <xf numFmtId="167" fontId="19" fillId="3" borderId="4" xfId="0" applyNumberFormat="1" applyFont="1" applyFill="1" applyBorder="1" applyAlignment="1" applyProtection="1">
      <alignment horizontal="center" vertical="center"/>
      <protection hidden="1"/>
    </xf>
    <xf numFmtId="0" fontId="22" fillId="6" borderId="5" xfId="0" applyFont="1" applyFill="1" applyBorder="1" applyAlignment="1" applyProtection="1">
      <alignment horizontal="center" vertical="center"/>
      <protection hidden="1"/>
    </xf>
    <xf numFmtId="0" fontId="22" fillId="6" borderId="6" xfId="0" applyFont="1" applyFill="1" applyBorder="1" applyAlignment="1" applyProtection="1">
      <alignment horizontal="center" vertical="center"/>
      <protection hidden="1"/>
    </xf>
    <xf numFmtId="0" fontId="22" fillId="8" borderId="5" xfId="0" applyFont="1" applyFill="1" applyBorder="1" applyAlignment="1" applyProtection="1">
      <alignment horizontal="center" vertical="center"/>
      <protection hidden="1"/>
    </xf>
    <xf numFmtId="0" fontId="22" fillId="8" borderId="4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2" fillId="6" borderId="5" xfId="0" applyFont="1" applyFill="1" applyBorder="1" applyAlignment="1" applyProtection="1">
      <alignment horizontal="center"/>
      <protection hidden="1"/>
    </xf>
    <xf numFmtId="0" fontId="22" fillId="6" borderId="6" xfId="0" applyFont="1" applyFill="1" applyBorder="1" applyAlignment="1" applyProtection="1">
      <alignment horizontal="center"/>
      <protection hidden="1"/>
    </xf>
    <xf numFmtId="0" fontId="22" fillId="6" borderId="4" xfId="0" applyFont="1" applyFill="1" applyBorder="1" applyAlignment="1" applyProtection="1">
      <alignment horizontal="center"/>
      <protection hidden="1"/>
    </xf>
    <xf numFmtId="164" fontId="22" fillId="6" borderId="5" xfId="0" applyNumberFormat="1" applyFont="1" applyFill="1" applyBorder="1" applyAlignment="1" applyProtection="1">
      <alignment horizontal="center"/>
      <protection hidden="1"/>
    </xf>
    <xf numFmtId="164" fontId="22" fillId="6" borderId="4" xfId="0" applyNumberFormat="1" applyFont="1" applyFill="1" applyBorder="1" applyAlignment="1" applyProtection="1">
      <alignment horizontal="center"/>
      <protection hidden="1"/>
    </xf>
    <xf numFmtId="164" fontId="26" fillId="11" borderId="1" xfId="0" applyNumberFormat="1" applyFont="1" applyFill="1" applyBorder="1" applyAlignment="1" applyProtection="1">
      <alignment horizontal="center" vertical="center"/>
      <protection hidden="1"/>
    </xf>
    <xf numFmtId="0" fontId="26" fillId="11" borderId="1" xfId="0" applyFont="1" applyFill="1" applyBorder="1" applyAlignment="1" applyProtection="1">
      <alignment horizontal="center" vertical="center"/>
      <protection hidden="1"/>
    </xf>
    <xf numFmtId="0" fontId="25" fillId="11" borderId="1" xfId="0" applyFont="1" applyFill="1" applyBorder="1" applyAlignment="1" applyProtection="1">
      <alignment horizontal="center" vertical="center" wrapText="1"/>
      <protection hidden="1"/>
    </xf>
    <xf numFmtId="164" fontId="22" fillId="13" borderId="5" xfId="0" applyNumberFormat="1" applyFont="1" applyFill="1" applyBorder="1" applyAlignment="1" applyProtection="1">
      <alignment horizontal="center"/>
      <protection hidden="1"/>
    </xf>
    <xf numFmtId="164" fontId="22" fillId="13" borderId="4" xfId="0" applyNumberFormat="1" applyFont="1" applyFill="1" applyBorder="1" applyAlignment="1" applyProtection="1">
      <alignment horizontal="center"/>
      <protection hidden="1"/>
    </xf>
    <xf numFmtId="0" fontId="22" fillId="13" borderId="5" xfId="0" applyFont="1" applyFill="1" applyBorder="1" applyAlignment="1" applyProtection="1">
      <alignment horizontal="center"/>
      <protection hidden="1"/>
    </xf>
    <xf numFmtId="0" fontId="22" fillId="13" borderId="6" xfId="0" applyFont="1" applyFill="1" applyBorder="1" applyAlignment="1" applyProtection="1">
      <alignment horizontal="center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12" borderId="5" xfId="0" applyFont="1" applyFill="1" applyBorder="1" applyAlignment="1" applyProtection="1">
      <alignment horizontal="center"/>
      <protection hidden="1"/>
    </xf>
    <xf numFmtId="0" fontId="3" fillId="12" borderId="6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164" fontId="19" fillId="5" borderId="5" xfId="0" applyNumberFormat="1" applyFont="1" applyFill="1" applyBorder="1" applyAlignment="1" applyProtection="1">
      <alignment horizontal="center"/>
      <protection hidden="1"/>
    </xf>
    <xf numFmtId="0" fontId="19" fillId="5" borderId="4" xfId="0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3" fillId="10" borderId="5" xfId="0" applyFont="1" applyFill="1" applyBorder="1" applyAlignment="1" applyProtection="1">
      <alignment horizontal="center"/>
      <protection hidden="1"/>
    </xf>
    <xf numFmtId="0" fontId="3" fillId="10" borderId="6" xfId="0" applyFont="1" applyFill="1" applyBorder="1" applyAlignment="1" applyProtection="1">
      <alignment horizontal="center"/>
      <protection hidden="1"/>
    </xf>
    <xf numFmtId="0" fontId="3" fillId="10" borderId="4" xfId="0" applyFont="1" applyFill="1" applyBorder="1" applyAlignment="1" applyProtection="1">
      <alignment horizontal="center"/>
      <protection hidden="1"/>
    </xf>
    <xf numFmtId="0" fontId="1" fillId="10" borderId="2" xfId="0" applyFont="1" applyFill="1" applyBorder="1" applyAlignment="1" applyProtection="1">
      <alignment horizontal="center" vertical="center" wrapText="1"/>
      <protection hidden="1"/>
    </xf>
    <xf numFmtId="0" fontId="1" fillId="10" borderId="3" xfId="0" applyFont="1" applyFill="1" applyBorder="1" applyAlignment="1" applyProtection="1">
      <alignment horizontal="center" vertical="center" wrapText="1"/>
      <protection hidden="1"/>
    </xf>
    <xf numFmtId="0" fontId="1" fillId="10" borderId="1" xfId="0" applyFont="1" applyFill="1" applyBorder="1" applyAlignment="1" applyProtection="1">
      <alignment horizontal="center" vertical="center" wrapText="1"/>
      <protection hidden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0" fontId="1" fillId="12" borderId="2" xfId="0" applyFont="1" applyFill="1" applyBorder="1" applyAlignment="1" applyProtection="1">
      <alignment horizontal="center" vertical="center" wrapText="1"/>
      <protection hidden="1"/>
    </xf>
    <xf numFmtId="0" fontId="1" fillId="12" borderId="3" xfId="0" applyFont="1" applyFill="1" applyBorder="1" applyAlignment="1" applyProtection="1">
      <alignment horizontal="center" vertical="center" wrapText="1"/>
      <protection hidden="1"/>
    </xf>
    <xf numFmtId="164" fontId="1" fillId="3" borderId="5" xfId="0" applyNumberFormat="1" applyFont="1" applyFill="1" applyBorder="1" applyAlignment="1" applyProtection="1">
      <alignment horizontal="center"/>
      <protection hidden="1"/>
    </xf>
    <xf numFmtId="164" fontId="1" fillId="3" borderId="4" xfId="0" applyNumberFormat="1" applyFont="1" applyFill="1" applyBorder="1" applyAlignment="1" applyProtection="1">
      <alignment horizontal="center"/>
      <protection hidden="1"/>
    </xf>
    <xf numFmtId="0" fontId="4" fillId="10" borderId="1" xfId="0" applyFont="1" applyFill="1" applyBorder="1" applyAlignment="1" applyProtection="1">
      <alignment horizontal="center" vertical="center"/>
      <protection hidden="1"/>
    </xf>
    <xf numFmtId="0" fontId="19" fillId="5" borderId="1" xfId="0" applyFont="1" applyFill="1" applyBorder="1" applyAlignment="1" applyProtection="1">
      <alignment horizontal="center"/>
      <protection hidden="1"/>
    </xf>
    <xf numFmtId="0" fontId="19" fillId="5" borderId="5" xfId="0" applyFont="1" applyFill="1" applyBorder="1" applyAlignment="1" applyProtection="1">
      <alignment horizontal="center"/>
      <protection hidden="1"/>
    </xf>
    <xf numFmtId="0" fontId="19" fillId="5" borderId="6" xfId="0" applyFont="1" applyFill="1" applyBorder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1" fillId="3" borderId="34" xfId="0" applyFont="1" applyFill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1" fillId="0" borderId="27" xfId="0" applyFont="1" applyBorder="1" applyAlignment="1" applyProtection="1">
      <alignment horizontal="center" wrapText="1"/>
      <protection hidden="1"/>
    </xf>
    <xf numFmtId="0" fontId="1" fillId="0" borderId="6" xfId="0" applyFont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0" fontId="27" fillId="0" borderId="7" xfId="0" applyFont="1" applyBorder="1" applyAlignment="1" applyProtection="1">
      <alignment horizontal="center" wrapText="1"/>
      <protection hidden="1"/>
    </xf>
    <xf numFmtId="0" fontId="27" fillId="0" borderId="8" xfId="0" applyFont="1" applyBorder="1" applyAlignment="1" applyProtection="1">
      <alignment horizontal="center" wrapText="1"/>
      <protection hidden="1"/>
    </xf>
    <xf numFmtId="0" fontId="27" fillId="0" borderId="34" xfId="0" applyFont="1" applyBorder="1" applyAlignment="1" applyProtection="1">
      <alignment horizontal="center" wrapText="1"/>
      <protection hidden="1"/>
    </xf>
    <xf numFmtId="0" fontId="18" fillId="0" borderId="31" xfId="0" applyFont="1" applyBorder="1" applyAlignment="1" applyProtection="1">
      <alignment horizontal="center" vertical="center"/>
      <protection hidden="1"/>
    </xf>
    <xf numFmtId="0" fontId="18" fillId="0" borderId="32" xfId="0" applyFont="1" applyBorder="1" applyAlignment="1" applyProtection="1">
      <alignment horizontal="center" vertical="center"/>
      <protection hidden="1"/>
    </xf>
    <xf numFmtId="0" fontId="18" fillId="0" borderId="33" xfId="0" applyFont="1" applyBorder="1" applyAlignment="1" applyProtection="1">
      <alignment horizontal="center" vertical="center"/>
      <protection hidden="1"/>
    </xf>
    <xf numFmtId="0" fontId="18" fillId="0" borderId="15" xfId="0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center" vertical="center"/>
      <protection hidden="1"/>
    </xf>
    <xf numFmtId="0" fontId="18" fillId="0" borderId="13" xfId="0" applyFont="1" applyBorder="1" applyAlignment="1" applyProtection="1">
      <alignment horizontal="center" vertical="center"/>
      <protection hidden="1"/>
    </xf>
    <xf numFmtId="0" fontId="18" fillId="0" borderId="14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5" fillId="0" borderId="28" xfId="0" applyFont="1" applyBorder="1" applyAlignment="1" applyProtection="1">
      <alignment horizontal="center" vertical="center"/>
      <protection hidden="1"/>
    </xf>
    <xf numFmtId="0" fontId="15" fillId="0" borderId="29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center" vertical="center"/>
      <protection hidden="1"/>
    </xf>
    <xf numFmtId="0" fontId="15" fillId="0" borderId="22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horizontal="center"/>
      <protection hidden="1"/>
    </xf>
    <xf numFmtId="0" fontId="21" fillId="0" borderId="18" xfId="0" applyFont="1" applyBorder="1" applyAlignment="1" applyProtection="1">
      <alignment horizontal="center"/>
      <protection hidden="1"/>
    </xf>
    <xf numFmtId="0" fontId="21" fillId="0" borderId="19" xfId="0" applyFont="1" applyBorder="1" applyAlignment="1" applyProtection="1">
      <alignment horizontal="center"/>
      <protection hidden="1"/>
    </xf>
    <xf numFmtId="0" fontId="27" fillId="0" borderId="23" xfId="0" applyFont="1" applyBorder="1" applyAlignment="1" applyProtection="1">
      <alignment horizontal="center" wrapText="1"/>
      <protection hidden="1"/>
    </xf>
    <xf numFmtId="0" fontId="27" fillId="0" borderId="24" xfId="0" applyFont="1" applyBorder="1" applyAlignment="1" applyProtection="1">
      <alignment horizontal="center" wrapText="1"/>
      <protection hidden="1"/>
    </xf>
    <xf numFmtId="0" fontId="27" fillId="0" borderId="25" xfId="0" applyFont="1" applyBorder="1" applyAlignment="1" applyProtection="1">
      <alignment horizont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3" borderId="36" xfId="0" applyFont="1" applyFill="1" applyBorder="1" applyAlignment="1" applyProtection="1">
      <alignment horizontal="center" vertical="center"/>
      <protection hidden="1"/>
    </xf>
    <xf numFmtId="0" fontId="1" fillId="3" borderId="37" xfId="0" applyFont="1" applyFill="1" applyBorder="1" applyAlignment="1" applyProtection="1">
      <alignment horizontal="center" vertical="center"/>
      <protection hidden="1"/>
    </xf>
    <xf numFmtId="0" fontId="1" fillId="3" borderId="38" xfId="0" applyFont="1" applyFill="1" applyBorder="1" applyAlignment="1" applyProtection="1">
      <alignment horizontal="center" vertical="center"/>
      <protection hidden="1"/>
    </xf>
    <xf numFmtId="0" fontId="1" fillId="3" borderId="39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1" fillId="3" borderId="40" xfId="0" applyFont="1" applyFill="1" applyBorder="1" applyAlignment="1" applyProtection="1">
      <alignment horizontal="center" vertical="center"/>
      <protection hidden="1"/>
    </xf>
    <xf numFmtId="0" fontId="1" fillId="3" borderId="41" xfId="0" applyFont="1" applyFill="1" applyBorder="1" applyAlignment="1" applyProtection="1">
      <alignment horizontal="center" vertical="center"/>
      <protection hidden="1"/>
    </xf>
    <xf numFmtId="0" fontId="1" fillId="3" borderId="11" xfId="0" applyFont="1" applyFill="1" applyBorder="1" applyAlignment="1" applyProtection="1">
      <alignment horizontal="center" vertical="center"/>
      <protection hidden="1"/>
    </xf>
    <xf numFmtId="0" fontId="1" fillId="3" borderId="42" xfId="0" applyFont="1" applyFill="1" applyBorder="1" applyAlignment="1" applyProtection="1">
      <alignment horizontal="center" vertical="center"/>
      <protection hidden="1"/>
    </xf>
    <xf numFmtId="0" fontId="30" fillId="3" borderId="0" xfId="0" applyFont="1" applyFill="1" applyAlignment="1" applyProtection="1">
      <alignment horizontal="center"/>
      <protection hidden="1"/>
    </xf>
    <xf numFmtId="0" fontId="33" fillId="3" borderId="0" xfId="0" applyFont="1" applyFill="1" applyAlignment="1" applyProtection="1">
      <alignment horizontal="center"/>
      <protection hidden="1"/>
    </xf>
    <xf numFmtId="0" fontId="32" fillId="3" borderId="1" xfId="0" applyFont="1" applyFill="1" applyBorder="1" applyAlignment="1" applyProtection="1">
      <alignment horizontal="center" vertical="center" wrapText="1"/>
      <protection locked="0" hidden="1"/>
    </xf>
    <xf numFmtId="0" fontId="19" fillId="3" borderId="1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311359</xdr:colOff>
      <xdr:row>1</xdr:row>
      <xdr:rowOff>129029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4910" cy="822535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46</xdr:row>
      <xdr:rowOff>333375</xdr:rowOff>
    </xdr:from>
    <xdr:to>
      <xdr:col>7</xdr:col>
      <xdr:colOff>121920</xdr:colOff>
      <xdr:row>49</xdr:row>
      <xdr:rowOff>123825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10772775"/>
          <a:ext cx="1135380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43</xdr:row>
      <xdr:rowOff>28574</xdr:rowOff>
    </xdr:from>
    <xdr:to>
      <xdr:col>9</xdr:col>
      <xdr:colOff>9525</xdr:colOff>
      <xdr:row>48</xdr:row>
      <xdr:rowOff>137158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2560" y="9911714"/>
          <a:ext cx="1297305" cy="1183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"/>
  <sheetViews>
    <sheetView showZeros="0" tabSelected="1" topLeftCell="A27" zoomScale="95" zoomScaleNormal="100" workbookViewId="0">
      <selection activeCell="B8" sqref="B8:I8"/>
    </sheetView>
  </sheetViews>
  <sheetFormatPr baseColWidth="10" defaultColWidth="9.08984375" defaultRowHeight="14.5" x14ac:dyDescent="0.35"/>
  <cols>
    <col min="1" max="1" width="27" style="1" customWidth="1"/>
    <col min="2" max="2" width="10.1796875" style="1" customWidth="1"/>
    <col min="3" max="3" width="11.453125" style="1" bestFit="1" customWidth="1"/>
    <col min="4" max="4" width="14.1796875" style="1" bestFit="1" customWidth="1"/>
    <col min="5" max="5" width="9.08984375" style="1"/>
    <col min="6" max="6" width="11.90625" style="1" customWidth="1"/>
    <col min="7" max="8" width="9.08984375" style="1"/>
    <col min="9" max="9" width="10.453125" style="1" customWidth="1"/>
    <col min="10" max="12" width="9.08984375" style="1"/>
    <col min="13" max="13" width="10.453125" style="1" bestFit="1" customWidth="1"/>
    <col min="14" max="16384" width="9.08984375" style="1"/>
  </cols>
  <sheetData>
    <row r="1" spans="1:9" ht="54.65" customHeight="1" x14ac:dyDescent="0.35"/>
    <row r="3" spans="1:9" ht="29.5" x14ac:dyDescent="0.55000000000000004">
      <c r="A3" s="144" t="s">
        <v>110</v>
      </c>
      <c r="B3" s="144"/>
      <c r="C3" s="144"/>
      <c r="D3" s="144"/>
      <c r="E3" s="144"/>
      <c r="F3" s="144"/>
      <c r="G3" s="144"/>
      <c r="H3" s="144"/>
      <c r="I3" s="144"/>
    </row>
    <row r="4" spans="1:9" ht="29.5" x14ac:dyDescent="0.55000000000000004">
      <c r="A4" s="144" t="s">
        <v>111</v>
      </c>
      <c r="B4" s="144"/>
      <c r="C4" s="144"/>
      <c r="D4" s="144"/>
      <c r="E4" s="144"/>
      <c r="F4" s="144"/>
      <c r="G4" s="144"/>
      <c r="H4" s="144"/>
      <c r="I4" s="144"/>
    </row>
    <row r="5" spans="1:9" ht="29.5" x14ac:dyDescent="0.55000000000000004">
      <c r="A5" s="144" t="s">
        <v>112</v>
      </c>
      <c r="B5" s="144"/>
      <c r="C5" s="144"/>
      <c r="D5" s="144"/>
      <c r="E5" s="144"/>
      <c r="F5" s="144"/>
      <c r="G5" s="144"/>
      <c r="H5" s="144"/>
      <c r="I5" s="144"/>
    </row>
    <row r="6" spans="1:9" ht="35.4" customHeight="1" x14ac:dyDescent="0.35">
      <c r="A6" s="137" t="s">
        <v>49</v>
      </c>
      <c r="B6" s="137"/>
      <c r="C6" s="137"/>
      <c r="D6" s="137"/>
      <c r="E6" s="137"/>
      <c r="F6" s="137"/>
      <c r="G6" s="137"/>
      <c r="H6" s="137"/>
      <c r="I6" s="137"/>
    </row>
    <row r="7" spans="1:9" s="30" customFormat="1" ht="17.5" x14ac:dyDescent="0.35">
      <c r="A7" s="42"/>
      <c r="B7" s="42"/>
      <c r="C7" s="42"/>
      <c r="D7" s="42"/>
      <c r="E7" s="42"/>
      <c r="F7" s="42"/>
      <c r="G7" s="42"/>
      <c r="H7" s="42"/>
      <c r="I7" s="42"/>
    </row>
    <row r="8" spans="1:9" ht="41.25" customHeight="1" x14ac:dyDescent="0.35">
      <c r="A8" s="43" t="s">
        <v>48</v>
      </c>
      <c r="B8" s="138"/>
      <c r="C8" s="138"/>
      <c r="D8" s="138"/>
      <c r="E8" s="138"/>
      <c r="F8" s="138"/>
      <c r="G8" s="138"/>
      <c r="H8" s="138"/>
      <c r="I8" s="138"/>
    </row>
    <row r="9" spans="1:9" ht="17.5" x14ac:dyDescent="0.35">
      <c r="A9" s="145" t="s">
        <v>44</v>
      </c>
      <c r="B9" s="146"/>
      <c r="C9" s="146"/>
      <c r="D9" s="146"/>
      <c r="E9" s="147"/>
      <c r="F9" s="139" t="s">
        <v>45</v>
      </c>
      <c r="G9" s="140"/>
      <c r="H9" s="140"/>
      <c r="I9" s="140"/>
    </row>
    <row r="10" spans="1:9" ht="18" customHeight="1" x14ac:dyDescent="0.35">
      <c r="A10" s="148" t="s">
        <v>0</v>
      </c>
      <c r="B10" s="150" t="s">
        <v>9</v>
      </c>
      <c r="C10" s="150"/>
      <c r="D10" s="148" t="s">
        <v>10</v>
      </c>
      <c r="E10" s="148" t="s">
        <v>12</v>
      </c>
      <c r="F10" s="152" t="s">
        <v>1</v>
      </c>
      <c r="G10" s="151" t="s">
        <v>11</v>
      </c>
      <c r="H10" s="151"/>
      <c r="I10" s="152" t="s">
        <v>12</v>
      </c>
    </row>
    <row r="11" spans="1:9" ht="18" customHeight="1" x14ac:dyDescent="0.35">
      <c r="A11" s="149"/>
      <c r="B11" s="59" t="s">
        <v>51</v>
      </c>
      <c r="C11" s="64" t="s">
        <v>52</v>
      </c>
      <c r="D11" s="149"/>
      <c r="E11" s="149"/>
      <c r="F11" s="153"/>
      <c r="G11" s="65" t="s">
        <v>51</v>
      </c>
      <c r="H11" s="66" t="s">
        <v>52</v>
      </c>
      <c r="I11" s="153"/>
    </row>
    <row r="12" spans="1:9" ht="18" customHeight="1" x14ac:dyDescent="0.35">
      <c r="A12" s="33"/>
      <c r="B12" s="67"/>
      <c r="C12" s="68"/>
      <c r="D12" s="35"/>
      <c r="E12" s="35"/>
      <c r="F12" s="33"/>
      <c r="G12" s="67"/>
      <c r="H12" s="68"/>
      <c r="I12" s="36"/>
    </row>
    <row r="13" spans="1:9" ht="18" customHeight="1" x14ac:dyDescent="0.35">
      <c r="A13" s="33"/>
      <c r="B13" s="67"/>
      <c r="C13" s="68"/>
      <c r="D13" s="35"/>
      <c r="E13" s="35"/>
      <c r="F13" s="33"/>
      <c r="G13" s="67"/>
      <c r="H13" s="68"/>
      <c r="I13" s="36"/>
    </row>
    <row r="14" spans="1:9" ht="18" customHeight="1" x14ac:dyDescent="0.35">
      <c r="A14" s="33"/>
      <c r="B14" s="67"/>
      <c r="C14" s="68"/>
      <c r="D14" s="35"/>
      <c r="E14" s="35"/>
      <c r="F14" s="33"/>
      <c r="G14" s="67"/>
      <c r="H14" s="68"/>
      <c r="I14" s="36"/>
    </row>
    <row r="15" spans="1:9" ht="18" customHeight="1" x14ac:dyDescent="0.35">
      <c r="A15" s="33"/>
      <c r="B15" s="67"/>
      <c r="C15" s="68"/>
      <c r="D15" s="35"/>
      <c r="E15" s="35"/>
      <c r="F15" s="33"/>
      <c r="G15" s="67"/>
      <c r="H15" s="68"/>
      <c r="I15" s="36"/>
    </row>
    <row r="16" spans="1:9" ht="18" customHeight="1" x14ac:dyDescent="0.35">
      <c r="A16" s="33"/>
      <c r="B16" s="67"/>
      <c r="C16" s="68"/>
      <c r="D16" s="35"/>
      <c r="E16" s="35"/>
      <c r="F16" s="33"/>
      <c r="G16" s="67"/>
      <c r="H16" s="68"/>
      <c r="I16" s="36"/>
    </row>
    <row r="17" spans="1:13" ht="18" customHeight="1" x14ac:dyDescent="0.35">
      <c r="A17" s="33"/>
      <c r="B17" s="67"/>
      <c r="C17" s="68"/>
      <c r="D17" s="35"/>
      <c r="E17" s="35"/>
      <c r="F17" s="33"/>
      <c r="G17" s="67"/>
      <c r="H17" s="68"/>
      <c r="I17" s="36"/>
    </row>
    <row r="18" spans="1:13" ht="18.5" x14ac:dyDescent="0.45">
      <c r="A18" s="157" t="s">
        <v>35</v>
      </c>
      <c r="B18" s="157"/>
      <c r="C18" s="157"/>
      <c r="D18" s="157"/>
      <c r="E18" s="157"/>
      <c r="F18" s="157"/>
      <c r="G18" s="157"/>
      <c r="H18" s="157"/>
      <c r="I18" s="157"/>
    </row>
    <row r="19" spans="1:13" ht="15" customHeight="1" x14ac:dyDescent="0.35">
      <c r="A19" s="39" t="s">
        <v>37</v>
      </c>
      <c r="B19" s="141" t="s">
        <v>0</v>
      </c>
      <c r="C19" s="141" t="s">
        <v>1</v>
      </c>
      <c r="D19" s="141" t="s">
        <v>5</v>
      </c>
      <c r="E19" s="141" t="s">
        <v>6</v>
      </c>
      <c r="F19" s="141" t="s">
        <v>2</v>
      </c>
      <c r="G19" s="141" t="s">
        <v>8</v>
      </c>
      <c r="H19" s="141" t="s">
        <v>3</v>
      </c>
      <c r="I19" s="141"/>
    </row>
    <row r="20" spans="1:13" x14ac:dyDescent="0.35">
      <c r="A20" s="7" t="s">
        <v>38</v>
      </c>
      <c r="B20" s="141"/>
      <c r="C20" s="141"/>
      <c r="D20" s="141"/>
      <c r="E20" s="141"/>
      <c r="F20" s="141"/>
      <c r="G20" s="141"/>
      <c r="H20" s="141"/>
      <c r="I20" s="141"/>
    </row>
    <row r="21" spans="1:13" x14ac:dyDescent="0.35">
      <c r="A21" s="40" t="s">
        <v>4</v>
      </c>
      <c r="B21" s="33"/>
      <c r="C21" s="33"/>
      <c r="D21" s="41">
        <f>+E21</f>
        <v>0</v>
      </c>
      <c r="E21" s="32"/>
      <c r="F21" s="37">
        <f t="shared" ref="F21:F23" si="0">+C21-B21</f>
        <v>0</v>
      </c>
      <c r="G21" s="38">
        <f>IF(E21=0,0,IF($A$20="DUO",190,210))</f>
        <v>0</v>
      </c>
      <c r="H21" s="136">
        <f>IF(D21="Wrong no. of persons","Wrong no. of persons",IF((F21&lt;3), +G21*3*E21,+G21*F21*E21))</f>
        <v>0</v>
      </c>
      <c r="I21" s="136"/>
    </row>
    <row r="22" spans="1:13" x14ac:dyDescent="0.35">
      <c r="A22" s="40" t="s">
        <v>4</v>
      </c>
      <c r="B22" s="33"/>
      <c r="C22" s="33"/>
      <c r="D22" s="41">
        <f t="shared" ref="D22" si="1">+E22</f>
        <v>0</v>
      </c>
      <c r="E22" s="32"/>
      <c r="F22" s="37">
        <f t="shared" si="0"/>
        <v>0</v>
      </c>
      <c r="G22" s="83">
        <f t="shared" ref="G22:G25" si="2">IF(E22=0,0,IF($A$20="DUO",190,210))</f>
        <v>0</v>
      </c>
      <c r="H22" s="136">
        <f t="shared" ref="H22:H31" si="3">IF(D22="Wrong no. of persons","Wrong no. of persons",IF((F22&lt;3), +G22*3*E22,+G22*F22*E22))</f>
        <v>0</v>
      </c>
      <c r="I22" s="136"/>
      <c r="K22" s="26"/>
    </row>
    <row r="23" spans="1:13" x14ac:dyDescent="0.35">
      <c r="A23" s="40" t="s">
        <v>4</v>
      </c>
      <c r="B23" s="33"/>
      <c r="C23" s="33"/>
      <c r="D23" s="41">
        <f t="shared" ref="D23" si="4">+E23</f>
        <v>0</v>
      </c>
      <c r="E23" s="32"/>
      <c r="F23" s="37">
        <f t="shared" si="0"/>
        <v>0</v>
      </c>
      <c r="G23" s="83">
        <f t="shared" si="2"/>
        <v>0</v>
      </c>
      <c r="H23" s="136">
        <f t="shared" si="3"/>
        <v>0</v>
      </c>
      <c r="I23" s="136"/>
      <c r="K23" s="26"/>
    </row>
    <row r="24" spans="1:13" x14ac:dyDescent="0.35">
      <c r="A24" s="40" t="s">
        <v>4</v>
      </c>
      <c r="B24" s="33"/>
      <c r="C24" s="33"/>
      <c r="D24" s="41">
        <f t="shared" ref="D24" si="5">+E24</f>
        <v>0</v>
      </c>
      <c r="E24" s="32"/>
      <c r="F24" s="37">
        <f t="shared" ref="F24" si="6">+C24-B24</f>
        <v>0</v>
      </c>
      <c r="G24" s="83">
        <f t="shared" si="2"/>
        <v>0</v>
      </c>
      <c r="H24" s="136">
        <f t="shared" si="3"/>
        <v>0</v>
      </c>
      <c r="I24" s="136"/>
    </row>
    <row r="25" spans="1:13" x14ac:dyDescent="0.35">
      <c r="A25" s="40" t="s">
        <v>4</v>
      </c>
      <c r="B25" s="33"/>
      <c r="C25" s="33"/>
      <c r="D25" s="41">
        <f t="shared" ref="D25" si="7">+E25</f>
        <v>0</v>
      </c>
      <c r="E25" s="32"/>
      <c r="F25" s="37">
        <f t="shared" ref="F25" si="8">+C25-B25</f>
        <v>0</v>
      </c>
      <c r="G25" s="83">
        <f t="shared" si="2"/>
        <v>0</v>
      </c>
      <c r="H25" s="136">
        <f t="shared" si="3"/>
        <v>0</v>
      </c>
      <c r="I25" s="136"/>
    </row>
    <row r="26" spans="1:13" x14ac:dyDescent="0.35">
      <c r="A26" s="40" t="s">
        <v>13</v>
      </c>
      <c r="B26" s="33"/>
      <c r="C26" s="33"/>
      <c r="D26" s="41">
        <f t="shared" ref="D26:D31" si="9">IF(MOD(E26,2)=0,E26/2,"Wrong no. of persons")</f>
        <v>0</v>
      </c>
      <c r="E26" s="32"/>
      <c r="F26" s="37">
        <f t="shared" ref="F26:F31" si="10">+C26-B26</f>
        <v>0</v>
      </c>
      <c r="G26" s="81">
        <f>IF(E26=0,0,IF($A$20="DUO",160,180))</f>
        <v>0</v>
      </c>
      <c r="H26" s="136">
        <f t="shared" si="3"/>
        <v>0</v>
      </c>
      <c r="I26" s="136"/>
    </row>
    <row r="27" spans="1:13" x14ac:dyDescent="0.35">
      <c r="A27" s="40" t="s">
        <v>13</v>
      </c>
      <c r="B27" s="33"/>
      <c r="C27" s="33"/>
      <c r="D27" s="41">
        <f t="shared" si="9"/>
        <v>0</v>
      </c>
      <c r="E27" s="32"/>
      <c r="F27" s="37">
        <f t="shared" si="10"/>
        <v>0</v>
      </c>
      <c r="G27" s="83">
        <f t="shared" ref="G27:G31" si="11">IF(E27=0,0,IF($A$20="DUO",160,180))</f>
        <v>0</v>
      </c>
      <c r="H27" s="136">
        <f t="shared" si="3"/>
        <v>0</v>
      </c>
      <c r="I27" s="136"/>
    </row>
    <row r="28" spans="1:13" x14ac:dyDescent="0.35">
      <c r="A28" s="40" t="s">
        <v>13</v>
      </c>
      <c r="B28" s="33"/>
      <c r="C28" s="33"/>
      <c r="D28" s="41">
        <f t="shared" si="9"/>
        <v>0</v>
      </c>
      <c r="E28" s="32"/>
      <c r="F28" s="37">
        <f t="shared" si="10"/>
        <v>0</v>
      </c>
      <c r="G28" s="83">
        <f t="shared" si="11"/>
        <v>0</v>
      </c>
      <c r="H28" s="136">
        <f t="shared" si="3"/>
        <v>0</v>
      </c>
      <c r="I28" s="136"/>
      <c r="M28" s="82"/>
    </row>
    <row r="29" spans="1:13" x14ac:dyDescent="0.35">
      <c r="A29" s="40" t="s">
        <v>13</v>
      </c>
      <c r="B29" s="33"/>
      <c r="C29" s="33"/>
      <c r="D29" s="41">
        <f t="shared" si="9"/>
        <v>0</v>
      </c>
      <c r="E29" s="32"/>
      <c r="F29" s="37">
        <f t="shared" si="10"/>
        <v>0</v>
      </c>
      <c r="G29" s="83">
        <f t="shared" si="11"/>
        <v>0</v>
      </c>
      <c r="H29" s="136">
        <f t="shared" si="3"/>
        <v>0</v>
      </c>
      <c r="I29" s="136"/>
    </row>
    <row r="30" spans="1:13" x14ac:dyDescent="0.35">
      <c r="A30" s="40" t="s">
        <v>13</v>
      </c>
      <c r="B30" s="33"/>
      <c r="C30" s="33"/>
      <c r="D30" s="41">
        <f t="shared" si="9"/>
        <v>0</v>
      </c>
      <c r="E30" s="32"/>
      <c r="F30" s="37">
        <f t="shared" si="10"/>
        <v>0</v>
      </c>
      <c r="G30" s="83">
        <f t="shared" si="11"/>
        <v>0</v>
      </c>
      <c r="H30" s="136">
        <f t="shared" si="3"/>
        <v>0</v>
      </c>
      <c r="I30" s="136"/>
    </row>
    <row r="31" spans="1:13" x14ac:dyDescent="0.35">
      <c r="A31" s="40" t="s">
        <v>13</v>
      </c>
      <c r="B31" s="33"/>
      <c r="C31" s="33"/>
      <c r="D31" s="41">
        <f t="shared" si="9"/>
        <v>0</v>
      </c>
      <c r="E31" s="32"/>
      <c r="F31" s="37">
        <f t="shared" si="10"/>
        <v>0</v>
      </c>
      <c r="G31" s="83">
        <f t="shared" si="11"/>
        <v>0</v>
      </c>
      <c r="H31" s="136">
        <f t="shared" si="3"/>
        <v>0</v>
      </c>
      <c r="I31" s="136"/>
    </row>
    <row r="32" spans="1:13" s="30" customFormat="1" ht="18.5" x14ac:dyDescent="0.45">
      <c r="A32" s="158" t="s">
        <v>46</v>
      </c>
      <c r="B32" s="159"/>
      <c r="C32" s="159"/>
      <c r="D32" s="159"/>
      <c r="E32" s="159"/>
      <c r="F32" s="159"/>
      <c r="G32" s="143"/>
      <c r="H32" s="142">
        <f>SUM(H21:I31)</f>
        <v>0</v>
      </c>
      <c r="I32" s="143"/>
    </row>
    <row r="33" spans="1:13" ht="18" customHeight="1" x14ac:dyDescent="0.35">
      <c r="A33" s="88" t="s">
        <v>40</v>
      </c>
      <c r="B33" s="89"/>
      <c r="C33" s="89"/>
      <c r="D33" s="90"/>
      <c r="E33" s="94" t="s">
        <v>106</v>
      </c>
      <c r="F33" s="94" t="s">
        <v>107</v>
      </c>
      <c r="G33" s="94" t="s">
        <v>108</v>
      </c>
      <c r="H33" s="94" t="s">
        <v>3</v>
      </c>
      <c r="I33" s="94"/>
    </row>
    <row r="34" spans="1:13" ht="31.25" customHeight="1" x14ac:dyDescent="0.35">
      <c r="A34" s="91"/>
      <c r="B34" s="92"/>
      <c r="C34" s="92"/>
      <c r="D34" s="93"/>
      <c r="E34" s="94"/>
      <c r="F34" s="94"/>
      <c r="G34" s="94"/>
      <c r="H34" s="94"/>
      <c r="I34" s="94"/>
    </row>
    <row r="35" spans="1:13" ht="18.5" x14ac:dyDescent="0.35">
      <c r="A35" s="119" t="s">
        <v>121</v>
      </c>
      <c r="B35" s="120"/>
      <c r="C35" s="109">
        <f>+B46</f>
        <v>44151</v>
      </c>
      <c r="D35" s="110"/>
      <c r="E35" s="79"/>
      <c r="F35" s="34"/>
      <c r="G35" s="34"/>
      <c r="H35" s="106">
        <f>+F35*20+G35*20</f>
        <v>0</v>
      </c>
      <c r="I35" s="106"/>
    </row>
    <row r="36" spans="1:13" ht="18.5" x14ac:dyDescent="0.35">
      <c r="A36" s="121" t="s">
        <v>119</v>
      </c>
      <c r="B36" s="122"/>
      <c r="C36" s="111">
        <f>+B47</f>
        <v>44152</v>
      </c>
      <c r="D36" s="112"/>
      <c r="E36" s="78"/>
      <c r="F36" s="34"/>
      <c r="G36" s="34"/>
      <c r="H36" s="103">
        <f>+F36*20+G36*20</f>
        <v>0</v>
      </c>
      <c r="I36" s="103"/>
    </row>
    <row r="37" spans="1:13" ht="18.5" x14ac:dyDescent="0.35">
      <c r="A37" s="99" t="s">
        <v>105</v>
      </c>
      <c r="B37" s="100"/>
      <c r="C37" s="113">
        <f>+B48</f>
        <v>44153</v>
      </c>
      <c r="D37" s="114"/>
      <c r="E37" s="84"/>
      <c r="F37" s="34"/>
      <c r="G37" s="34"/>
      <c r="H37" s="104">
        <f>+F37*20+G37*20</f>
        <v>0</v>
      </c>
      <c r="I37" s="104"/>
    </row>
    <row r="38" spans="1:13" ht="18.5" x14ac:dyDescent="0.35">
      <c r="A38" s="101" t="s">
        <v>41</v>
      </c>
      <c r="B38" s="102"/>
      <c r="C38" s="115">
        <f>+B49</f>
        <v>44154</v>
      </c>
      <c r="D38" s="116"/>
      <c r="E38" s="34"/>
      <c r="F38" s="34"/>
      <c r="G38" s="34"/>
      <c r="H38" s="105">
        <f t="shared" ref="H38:H39" si="12">+F38*20+G38*20+E38*20</f>
        <v>0</v>
      </c>
      <c r="I38" s="105"/>
      <c r="M38" s="6"/>
    </row>
    <row r="39" spans="1:13" ht="18.5" x14ac:dyDescent="0.35">
      <c r="A39" s="95" t="s">
        <v>42</v>
      </c>
      <c r="B39" s="96"/>
      <c r="C39" s="97">
        <f>+B49+1</f>
        <v>44155</v>
      </c>
      <c r="D39" s="98"/>
      <c r="E39" s="34"/>
      <c r="F39" s="34"/>
      <c r="G39" s="34"/>
      <c r="H39" s="87">
        <f t="shared" si="12"/>
        <v>0</v>
      </c>
      <c r="I39" s="87"/>
    </row>
    <row r="40" spans="1:13" ht="18.5" x14ac:dyDescent="0.35">
      <c r="A40" s="107" t="s">
        <v>43</v>
      </c>
      <c r="B40" s="108"/>
      <c r="C40" s="117">
        <f>+B49+2</f>
        <v>44156</v>
      </c>
      <c r="D40" s="118"/>
      <c r="E40" s="34"/>
      <c r="F40" s="34"/>
      <c r="G40" s="34"/>
      <c r="H40" s="154">
        <f t="shared" ref="H40" si="13">+F40*20+G40*20+E40*20</f>
        <v>0</v>
      </c>
      <c r="I40" s="155"/>
    </row>
    <row r="41" spans="1:13" ht="21" customHeight="1" x14ac:dyDescent="0.45">
      <c r="A41" s="124" t="s">
        <v>47</v>
      </c>
      <c r="B41" s="125"/>
      <c r="C41" s="125"/>
      <c r="D41" s="125"/>
      <c r="E41" s="125"/>
      <c r="F41" s="125"/>
      <c r="G41" s="126"/>
      <c r="H41" s="127">
        <f>SUM(H35:I40)</f>
        <v>0</v>
      </c>
      <c r="I41" s="128"/>
      <c r="L41" s="82"/>
      <c r="M41" s="62"/>
    </row>
    <row r="42" spans="1:13" ht="21" customHeight="1" x14ac:dyDescent="0.45">
      <c r="A42" s="134" t="s">
        <v>122</v>
      </c>
      <c r="B42" s="135"/>
      <c r="C42" s="135"/>
      <c r="D42" s="135"/>
      <c r="E42" s="135"/>
      <c r="F42" s="85">
        <f>SUM(E21:E31)</f>
        <v>0</v>
      </c>
      <c r="G42" s="86">
        <v>120</v>
      </c>
      <c r="H42" s="132">
        <f>+F42*G42</f>
        <v>0</v>
      </c>
      <c r="I42" s="133"/>
      <c r="M42" s="62"/>
    </row>
    <row r="43" spans="1:13" ht="47" customHeight="1" x14ac:dyDescent="0.35">
      <c r="A43" s="131" t="s">
        <v>7</v>
      </c>
      <c r="B43" s="131"/>
      <c r="C43" s="131"/>
      <c r="D43" s="131"/>
      <c r="E43" s="131"/>
      <c r="F43" s="131"/>
      <c r="G43" s="131"/>
      <c r="H43" s="129">
        <f>+H41+H32+H42</f>
        <v>0</v>
      </c>
      <c r="I43" s="130"/>
    </row>
    <row r="44" spans="1:13" s="30" customFormat="1" ht="47" customHeight="1" x14ac:dyDescent="0.35">
      <c r="A44" s="123" t="s">
        <v>14</v>
      </c>
      <c r="B44" s="123"/>
      <c r="C44" s="123"/>
      <c r="D44" s="123"/>
      <c r="E44" s="123"/>
      <c r="F44" s="123"/>
      <c r="G44" s="123"/>
      <c r="H44" s="123"/>
      <c r="I44" s="123"/>
    </row>
    <row r="45" spans="1:13" ht="50.25" customHeight="1" x14ac:dyDescent="0.35">
      <c r="A45" s="156" t="s">
        <v>120</v>
      </c>
      <c r="B45" s="156"/>
      <c r="C45" s="156"/>
      <c r="D45" s="156"/>
      <c r="E45" s="156"/>
      <c r="F45" s="156"/>
      <c r="G45" s="156"/>
      <c r="H45" s="156"/>
      <c r="I45" s="156"/>
    </row>
    <row r="46" spans="1:13" hidden="1" x14ac:dyDescent="0.35">
      <c r="B46" s="60">
        <v>44151</v>
      </c>
      <c r="C46" s="6"/>
      <c r="D46" s="61">
        <f>+B49+1</f>
        <v>44155</v>
      </c>
      <c r="E46" s="6"/>
      <c r="F46" s="31" t="s">
        <v>104</v>
      </c>
      <c r="H46" s="62">
        <v>1E-8</v>
      </c>
      <c r="I46" s="63">
        <v>1E-8</v>
      </c>
    </row>
    <row r="47" spans="1:13" hidden="1" x14ac:dyDescent="0.35">
      <c r="B47" s="60">
        <f>+B46+1</f>
        <v>44152</v>
      </c>
      <c r="C47" s="6"/>
      <c r="D47" s="61">
        <f>+D46+1</f>
        <v>44156</v>
      </c>
      <c r="E47" s="6"/>
      <c r="F47" s="31" t="s">
        <v>38</v>
      </c>
      <c r="H47" s="1">
        <v>1</v>
      </c>
      <c r="I47" s="63">
        <v>5</v>
      </c>
    </row>
    <row r="48" spans="1:13" hidden="1" x14ac:dyDescent="0.35">
      <c r="B48" s="60">
        <f>+B47+1</f>
        <v>44153</v>
      </c>
      <c r="C48" s="6"/>
      <c r="D48" s="61">
        <f>+D47+1</f>
        <v>44157</v>
      </c>
      <c r="E48" s="6"/>
      <c r="F48" s="31"/>
      <c r="H48" s="1">
        <f>+H47+1</f>
        <v>2</v>
      </c>
      <c r="I48" s="1">
        <f>+I47+5</f>
        <v>10</v>
      </c>
    </row>
    <row r="49" spans="2:9" hidden="1" x14ac:dyDescent="0.35">
      <c r="B49" s="60">
        <f>+B48+1</f>
        <v>44154</v>
      </c>
      <c r="C49" s="6"/>
      <c r="D49" s="6"/>
      <c r="E49" s="6"/>
      <c r="H49" s="1">
        <f t="shared" ref="H49:H69" si="14">+H48+1</f>
        <v>3</v>
      </c>
      <c r="I49" s="1">
        <f t="shared" ref="I49:I57" si="15">+I48+5</f>
        <v>15</v>
      </c>
    </row>
    <row r="50" spans="2:9" hidden="1" x14ac:dyDescent="0.35">
      <c r="B50" s="60"/>
      <c r="H50" s="1">
        <f t="shared" si="14"/>
        <v>4</v>
      </c>
      <c r="I50" s="1">
        <f t="shared" si="15"/>
        <v>20</v>
      </c>
    </row>
    <row r="51" spans="2:9" hidden="1" x14ac:dyDescent="0.35">
      <c r="B51" s="60"/>
      <c r="H51" s="1">
        <f t="shared" si="14"/>
        <v>5</v>
      </c>
      <c r="I51" s="1">
        <f t="shared" si="15"/>
        <v>25</v>
      </c>
    </row>
    <row r="52" spans="2:9" hidden="1" x14ac:dyDescent="0.35">
      <c r="H52" s="1">
        <f t="shared" si="14"/>
        <v>6</v>
      </c>
      <c r="I52" s="1">
        <f t="shared" si="15"/>
        <v>30</v>
      </c>
    </row>
    <row r="53" spans="2:9" hidden="1" x14ac:dyDescent="0.35">
      <c r="H53" s="1">
        <f t="shared" si="14"/>
        <v>7</v>
      </c>
      <c r="I53" s="1">
        <f t="shared" si="15"/>
        <v>35</v>
      </c>
    </row>
    <row r="54" spans="2:9" hidden="1" x14ac:dyDescent="0.35">
      <c r="H54" s="1">
        <f t="shared" si="14"/>
        <v>8</v>
      </c>
      <c r="I54" s="1">
        <f t="shared" si="15"/>
        <v>40</v>
      </c>
    </row>
    <row r="55" spans="2:9" hidden="1" x14ac:dyDescent="0.35">
      <c r="H55" s="1">
        <f t="shared" si="14"/>
        <v>9</v>
      </c>
      <c r="I55" s="1">
        <f t="shared" si="15"/>
        <v>45</v>
      </c>
    </row>
    <row r="56" spans="2:9" hidden="1" x14ac:dyDescent="0.35">
      <c r="H56" s="1">
        <f t="shared" si="14"/>
        <v>10</v>
      </c>
      <c r="I56" s="1">
        <f t="shared" si="15"/>
        <v>50</v>
      </c>
    </row>
    <row r="57" spans="2:9" hidden="1" x14ac:dyDescent="0.35">
      <c r="H57" s="1">
        <f t="shared" si="14"/>
        <v>11</v>
      </c>
      <c r="I57" s="1">
        <f t="shared" si="15"/>
        <v>55</v>
      </c>
    </row>
    <row r="58" spans="2:9" hidden="1" x14ac:dyDescent="0.35">
      <c r="H58" s="1">
        <f t="shared" si="14"/>
        <v>12</v>
      </c>
    </row>
    <row r="59" spans="2:9" hidden="1" x14ac:dyDescent="0.35">
      <c r="H59" s="1">
        <f t="shared" si="14"/>
        <v>13</v>
      </c>
    </row>
    <row r="60" spans="2:9" hidden="1" x14ac:dyDescent="0.35">
      <c r="H60" s="1">
        <f t="shared" si="14"/>
        <v>14</v>
      </c>
    </row>
    <row r="61" spans="2:9" hidden="1" x14ac:dyDescent="0.35">
      <c r="H61" s="1">
        <f t="shared" si="14"/>
        <v>15</v>
      </c>
    </row>
    <row r="62" spans="2:9" hidden="1" x14ac:dyDescent="0.35">
      <c r="H62" s="1">
        <f t="shared" si="14"/>
        <v>16</v>
      </c>
    </row>
    <row r="63" spans="2:9" hidden="1" x14ac:dyDescent="0.35">
      <c r="H63" s="1">
        <f t="shared" si="14"/>
        <v>17</v>
      </c>
    </row>
    <row r="64" spans="2:9" hidden="1" x14ac:dyDescent="0.35">
      <c r="H64" s="1">
        <f t="shared" si="14"/>
        <v>18</v>
      </c>
    </row>
    <row r="65" spans="8:8" hidden="1" x14ac:dyDescent="0.35">
      <c r="H65" s="1">
        <f t="shared" si="14"/>
        <v>19</v>
      </c>
    </row>
    <row r="66" spans="8:8" hidden="1" x14ac:dyDescent="0.35">
      <c r="H66" s="1">
        <f t="shared" si="14"/>
        <v>20</v>
      </c>
    </row>
    <row r="67" spans="8:8" hidden="1" x14ac:dyDescent="0.35">
      <c r="H67" s="1">
        <f t="shared" si="14"/>
        <v>21</v>
      </c>
    </row>
    <row r="68" spans="8:8" hidden="1" x14ac:dyDescent="0.35">
      <c r="H68" s="1">
        <f t="shared" si="14"/>
        <v>22</v>
      </c>
    </row>
    <row r="69" spans="8:8" hidden="1" x14ac:dyDescent="0.35">
      <c r="H69" s="1">
        <f t="shared" si="14"/>
        <v>23</v>
      </c>
    </row>
  </sheetData>
  <sheetProtection algorithmName="SHA-512" hashValue="r19jVEprla/JRRfJqrdf7HfSENSGPa1lkwEotAUz/l2rz3r6wIvgb9EcDbJraUTFsxKQplz2KJINMi2Vk2j6Hw==" saltValue="zFOuZAEd1DwirI+ZUW21xg==" spinCount="100000" sheet="1" selectLockedCells="1"/>
  <mergeCells count="66">
    <mergeCell ref="H40:I40"/>
    <mergeCell ref="A45:I45"/>
    <mergeCell ref="E10:E11"/>
    <mergeCell ref="I10:I11"/>
    <mergeCell ref="G19:G20"/>
    <mergeCell ref="F19:F20"/>
    <mergeCell ref="D10:D11"/>
    <mergeCell ref="A18:I18"/>
    <mergeCell ref="H19:I20"/>
    <mergeCell ref="H21:I21"/>
    <mergeCell ref="H22:I22"/>
    <mergeCell ref="H23:I23"/>
    <mergeCell ref="H24:I24"/>
    <mergeCell ref="A32:G32"/>
    <mergeCell ref="G33:G34"/>
    <mergeCell ref="H26:I26"/>
    <mergeCell ref="A3:I3"/>
    <mergeCell ref="A4:I4"/>
    <mergeCell ref="A5:I5"/>
    <mergeCell ref="A9:E9"/>
    <mergeCell ref="A10:A11"/>
    <mergeCell ref="B10:C10"/>
    <mergeCell ref="G10:H10"/>
    <mergeCell ref="F10:F11"/>
    <mergeCell ref="H28:I28"/>
    <mergeCell ref="H29:I29"/>
    <mergeCell ref="H30:I30"/>
    <mergeCell ref="H31:I31"/>
    <mergeCell ref="H32:I32"/>
    <mergeCell ref="H27:I27"/>
    <mergeCell ref="A6:I6"/>
    <mergeCell ref="B8:I8"/>
    <mergeCell ref="F9:I9"/>
    <mergeCell ref="B19:B20"/>
    <mergeCell ref="C19:C20"/>
    <mergeCell ref="D19:D20"/>
    <mergeCell ref="E19:E20"/>
    <mergeCell ref="H25:I25"/>
    <mergeCell ref="A44:I44"/>
    <mergeCell ref="A41:G41"/>
    <mergeCell ref="H41:I41"/>
    <mergeCell ref="H43:I43"/>
    <mergeCell ref="A43:G43"/>
    <mergeCell ref="H42:I42"/>
    <mergeCell ref="A42:E42"/>
    <mergeCell ref="A40:B40"/>
    <mergeCell ref="C35:D35"/>
    <mergeCell ref="C36:D36"/>
    <mergeCell ref="C37:D37"/>
    <mergeCell ref="C38:D38"/>
    <mergeCell ref="C40:D40"/>
    <mergeCell ref="A35:B35"/>
    <mergeCell ref="A36:B36"/>
    <mergeCell ref="H39:I39"/>
    <mergeCell ref="A33:D34"/>
    <mergeCell ref="E33:E34"/>
    <mergeCell ref="A39:B39"/>
    <mergeCell ref="C39:D39"/>
    <mergeCell ref="A37:B37"/>
    <mergeCell ref="A38:B38"/>
    <mergeCell ref="H36:I36"/>
    <mergeCell ref="H37:I37"/>
    <mergeCell ref="H38:I38"/>
    <mergeCell ref="H35:I35"/>
    <mergeCell ref="H33:I34"/>
    <mergeCell ref="F33:F34"/>
  </mergeCells>
  <dataValidations count="6">
    <dataValidation type="list" allowBlank="1" showInputMessage="1" showErrorMessage="1" sqref="B12:B17 G12:G17" xr:uid="{00000000-0002-0000-0000-000004000000}">
      <formula1>$H$46:$H$69</formula1>
    </dataValidation>
    <dataValidation type="list" allowBlank="1" showInputMessage="1" showErrorMessage="1" sqref="C12:C17 H12:H17" xr:uid="{00000000-0002-0000-0000-000005000000}">
      <formula1>$I$46:$I$57</formula1>
    </dataValidation>
    <dataValidation type="list" allowBlank="1" showInputMessage="1" showErrorMessage="1" sqref="A20" xr:uid="{00000000-0002-0000-0000-000001000000}">
      <formula1>$F$46:$F$47</formula1>
    </dataValidation>
    <dataValidation type="list" allowBlank="1" showInputMessage="1" showErrorMessage="1" sqref="A13:A17" xr:uid="{E0148C42-C6D5-43F3-9477-23F63ADD69D9}">
      <formula1>$B$46:$B$51</formula1>
    </dataValidation>
    <dataValidation type="list" allowBlank="1" showInputMessage="1" showErrorMessage="1" sqref="F12:F17 C21:C31" xr:uid="{61A93E17-56FF-4F99-9885-F14DE83C756E}">
      <formula1>$D$46:$D$48</formula1>
    </dataValidation>
    <dataValidation type="list" allowBlank="1" showInputMessage="1" showErrorMessage="1" sqref="A12 B21:B31" xr:uid="{30D4C6EB-403C-49DF-88E5-6ECB2F14E44D}">
      <formula1>$B$46:$B$49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8AFDEB-1A97-4BD7-9390-F0D84E412CFD}">
          <x14:formula1>
            <xm:f>invoice!$L$1:$L$52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2"/>
  <sheetViews>
    <sheetView showZeros="0" topLeftCell="A30" zoomScale="127" zoomScaleNormal="130" workbookViewId="0">
      <selection activeCell="D10" sqref="D10"/>
    </sheetView>
  </sheetViews>
  <sheetFormatPr baseColWidth="10" defaultColWidth="9.08984375" defaultRowHeight="14.5" x14ac:dyDescent="0.35"/>
  <cols>
    <col min="1" max="1" width="9.08984375" style="1"/>
    <col min="2" max="2" width="27" style="1" customWidth="1"/>
    <col min="3" max="4" width="9.08984375" style="1"/>
    <col min="5" max="5" width="9.08984375" style="1" customWidth="1"/>
    <col min="6" max="6" width="9.08984375" style="1"/>
    <col min="7" max="8" width="11.36328125" style="1" customWidth="1"/>
    <col min="9" max="11" width="9.08984375" style="1"/>
    <col min="12" max="12" width="35.6328125" style="1" hidden="1" customWidth="1"/>
    <col min="13" max="13" width="9.08984375" style="1" hidden="1" customWidth="1"/>
    <col min="14" max="16384" width="9.08984375" style="1"/>
  </cols>
  <sheetData>
    <row r="1" spans="2:13" ht="32.25" customHeight="1" thickBot="1" x14ac:dyDescent="0.4">
      <c r="L1" s="69" t="s">
        <v>102</v>
      </c>
    </row>
    <row r="2" spans="2:13" ht="15" customHeight="1" x14ac:dyDescent="0.35">
      <c r="B2" s="183" t="s">
        <v>20</v>
      </c>
      <c r="C2" s="184"/>
      <c r="D2" s="184"/>
      <c r="E2" s="184"/>
      <c r="F2" s="184"/>
      <c r="G2" s="184"/>
      <c r="H2" s="184"/>
      <c r="I2" s="185"/>
      <c r="J2" s="45"/>
      <c r="L2" t="s">
        <v>53</v>
      </c>
      <c r="M2">
        <v>10000</v>
      </c>
    </row>
    <row r="3" spans="2:13" ht="15.75" customHeight="1" x14ac:dyDescent="0.35">
      <c r="B3" s="186"/>
      <c r="C3" s="187"/>
      <c r="D3" s="187"/>
      <c r="E3" s="187"/>
      <c r="F3" s="187"/>
      <c r="G3" s="187"/>
      <c r="H3" s="187"/>
      <c r="I3" s="188"/>
      <c r="J3" s="45"/>
      <c r="L3" t="s">
        <v>54</v>
      </c>
      <c r="M3">
        <f>+M2+10000</f>
        <v>20000</v>
      </c>
    </row>
    <row r="4" spans="2:13" ht="15.5" x14ac:dyDescent="0.35">
      <c r="B4" s="16" t="s">
        <v>21</v>
      </c>
      <c r="C4" s="17"/>
      <c r="D4" s="17"/>
      <c r="E4" s="18" t="s">
        <v>22</v>
      </c>
      <c r="F4" s="17" t="s">
        <v>39</v>
      </c>
      <c r="G4" s="17"/>
      <c r="H4" s="17"/>
      <c r="I4" s="19"/>
      <c r="L4" t="s">
        <v>55</v>
      </c>
      <c r="M4">
        <f t="shared" ref="M4:M52" si="0">+M3+10000</f>
        <v>30000</v>
      </c>
    </row>
    <row r="5" spans="2:13" ht="15.5" x14ac:dyDescent="0.35">
      <c r="B5" s="16" t="s">
        <v>23</v>
      </c>
      <c r="C5" s="17"/>
      <c r="D5" s="17"/>
      <c r="E5" s="20"/>
      <c r="F5" s="21" t="s">
        <v>24</v>
      </c>
      <c r="G5" s="21"/>
      <c r="H5" s="21"/>
      <c r="I5" s="22"/>
      <c r="L5" t="s">
        <v>56</v>
      </c>
      <c r="M5">
        <f t="shared" si="0"/>
        <v>40000</v>
      </c>
    </row>
    <row r="6" spans="2:13" ht="15.5" x14ac:dyDescent="0.35">
      <c r="B6" s="16" t="s">
        <v>25</v>
      </c>
      <c r="C6" s="17"/>
      <c r="D6" s="17"/>
      <c r="E6" s="20"/>
      <c r="F6" s="21" t="s">
        <v>26</v>
      </c>
      <c r="G6" s="21"/>
      <c r="H6" s="21"/>
      <c r="I6" s="22"/>
      <c r="L6" t="s">
        <v>57</v>
      </c>
      <c r="M6">
        <f t="shared" si="0"/>
        <v>50000</v>
      </c>
    </row>
    <row r="7" spans="2:13" s="30" customFormat="1" ht="15.5" x14ac:dyDescent="0.35">
      <c r="B7" s="29" t="s">
        <v>27</v>
      </c>
      <c r="C7" s="27"/>
      <c r="D7" s="27"/>
      <c r="E7" s="77" t="s">
        <v>28</v>
      </c>
      <c r="F7" s="27" t="s">
        <v>36</v>
      </c>
      <c r="G7" s="27"/>
      <c r="H7" s="27"/>
      <c r="I7" s="28"/>
      <c r="L7" t="s">
        <v>58</v>
      </c>
      <c r="M7">
        <f t="shared" si="0"/>
        <v>60000</v>
      </c>
    </row>
    <row r="8" spans="2:13" ht="15.5" x14ac:dyDescent="0.35">
      <c r="B8" s="16" t="s">
        <v>29</v>
      </c>
      <c r="C8" s="17"/>
      <c r="D8" s="17"/>
      <c r="E8" s="77" t="s">
        <v>30</v>
      </c>
      <c r="F8" s="27" t="s">
        <v>31</v>
      </c>
      <c r="G8" s="27"/>
      <c r="H8" s="27"/>
      <c r="I8" s="28"/>
      <c r="L8" t="s">
        <v>59</v>
      </c>
      <c r="M8">
        <f t="shared" si="0"/>
        <v>70000</v>
      </c>
    </row>
    <row r="9" spans="2:13" ht="15.5" x14ac:dyDescent="0.35">
      <c r="B9" s="16" t="s">
        <v>32</v>
      </c>
      <c r="C9" s="17"/>
      <c r="D9" s="17"/>
      <c r="E9" s="77" t="s">
        <v>33</v>
      </c>
      <c r="F9" s="27" t="s">
        <v>34</v>
      </c>
      <c r="G9" s="27"/>
      <c r="H9" s="27"/>
      <c r="I9" s="28"/>
      <c r="L9" t="s">
        <v>60</v>
      </c>
      <c r="M9">
        <f t="shared" si="0"/>
        <v>80000</v>
      </c>
    </row>
    <row r="10" spans="2:13" ht="16" thickBot="1" x14ac:dyDescent="0.4">
      <c r="B10" s="23" t="s">
        <v>50</v>
      </c>
      <c r="C10" s="24"/>
      <c r="D10" s="24"/>
      <c r="E10" s="24"/>
      <c r="F10" s="24"/>
      <c r="G10" s="24"/>
      <c r="H10" s="24"/>
      <c r="I10" s="25"/>
      <c r="L10" t="s">
        <v>61</v>
      </c>
      <c r="M10">
        <f t="shared" si="0"/>
        <v>90000</v>
      </c>
    </row>
    <row r="11" spans="2:13" ht="20" x14ac:dyDescent="0.4">
      <c r="B11" s="172" t="s">
        <v>109</v>
      </c>
      <c r="C11" s="173"/>
      <c r="D11" s="173"/>
      <c r="E11" s="173"/>
      <c r="F11" s="173"/>
      <c r="G11" s="173"/>
      <c r="H11" s="173"/>
      <c r="I11" s="174"/>
      <c r="J11" s="46"/>
      <c r="L11" t="s">
        <v>113</v>
      </c>
      <c r="M11">
        <f t="shared" si="0"/>
        <v>100000</v>
      </c>
    </row>
    <row r="12" spans="2:13" ht="20" x14ac:dyDescent="0.4">
      <c r="B12" s="175"/>
      <c r="C12" s="176"/>
      <c r="D12" s="176"/>
      <c r="E12" s="176"/>
      <c r="F12" s="176"/>
      <c r="G12" s="176"/>
      <c r="H12" s="176"/>
      <c r="I12" s="177"/>
      <c r="J12" s="46"/>
      <c r="K12" s="8"/>
      <c r="L12" t="s">
        <v>62</v>
      </c>
      <c r="M12">
        <f t="shared" si="0"/>
        <v>110000</v>
      </c>
    </row>
    <row r="13" spans="2:13" ht="20.5" thickBot="1" x14ac:dyDescent="0.45">
      <c r="B13" s="178"/>
      <c r="C13" s="179"/>
      <c r="D13" s="179"/>
      <c r="E13" s="179"/>
      <c r="F13" s="179"/>
      <c r="G13" s="179"/>
      <c r="H13" s="179"/>
      <c r="I13" s="180"/>
      <c r="J13" s="46"/>
      <c r="K13" s="8"/>
      <c r="L13" t="s">
        <v>63</v>
      </c>
      <c r="M13">
        <f t="shared" si="0"/>
        <v>120000</v>
      </c>
    </row>
    <row r="14" spans="2:13" ht="20" x14ac:dyDescent="0.4">
      <c r="B14" s="191" t="s">
        <v>15</v>
      </c>
      <c r="C14" s="192"/>
      <c r="D14" s="193" t="e">
        <f>6000000+VLOOKUP(forms!B8,L1:M57,2,0)+LEN(forms!B8)</f>
        <v>#N/A</v>
      </c>
      <c r="E14" s="193"/>
      <c r="F14" s="57" t="s">
        <v>16</v>
      </c>
      <c r="G14" s="194">
        <f ca="1">TODAY()</f>
        <v>44141</v>
      </c>
      <c r="H14" s="194"/>
      <c r="I14" s="58"/>
      <c r="J14" s="8"/>
      <c r="L14" t="s">
        <v>64</v>
      </c>
      <c r="M14">
        <f t="shared" si="0"/>
        <v>130000</v>
      </c>
    </row>
    <row r="15" spans="2:13" ht="47.25" customHeight="1" thickBot="1" x14ac:dyDescent="0.45">
      <c r="B15" s="56"/>
      <c r="C15" s="80" t="s">
        <v>17</v>
      </c>
      <c r="D15" s="195">
        <f>+forms!B8</f>
        <v>0</v>
      </c>
      <c r="E15" s="195"/>
      <c r="F15" s="195"/>
      <c r="G15" s="195"/>
      <c r="H15" s="195"/>
      <c r="I15" s="196"/>
      <c r="J15" s="8"/>
      <c r="L15" t="s">
        <v>65</v>
      </c>
      <c r="M15">
        <f t="shared" si="0"/>
        <v>140000</v>
      </c>
    </row>
    <row r="16" spans="2:13" x14ac:dyDescent="0.35">
      <c r="B16" s="197" t="str">
        <f>+forms!A18</f>
        <v>ACCOMMODATION</v>
      </c>
      <c r="C16" s="198"/>
      <c r="D16" s="198"/>
      <c r="E16" s="198"/>
      <c r="F16" s="198"/>
      <c r="G16" s="198"/>
      <c r="H16" s="198"/>
      <c r="I16" s="199"/>
      <c r="L16" t="s">
        <v>66</v>
      </c>
      <c r="M16">
        <f t="shared" si="0"/>
        <v>150000</v>
      </c>
    </row>
    <row r="17" spans="2:13" x14ac:dyDescent="0.35">
      <c r="B17" s="49" t="str">
        <f>+forms!A19</f>
        <v>HOTEL</v>
      </c>
      <c r="C17" s="181" t="s">
        <v>0</v>
      </c>
      <c r="D17" s="163" t="s">
        <v>1</v>
      </c>
      <c r="E17" s="163" t="s">
        <v>5</v>
      </c>
      <c r="F17" s="163" t="s">
        <v>6</v>
      </c>
      <c r="G17" s="163" t="s">
        <v>2</v>
      </c>
      <c r="H17" s="163" t="s">
        <v>8</v>
      </c>
      <c r="I17" s="203" t="s">
        <v>3</v>
      </c>
      <c r="L17" t="s">
        <v>114</v>
      </c>
      <c r="M17">
        <f t="shared" si="0"/>
        <v>160000</v>
      </c>
    </row>
    <row r="18" spans="2:13" x14ac:dyDescent="0.35">
      <c r="B18" s="49" t="str">
        <f>+forms!A20</f>
        <v>DUO</v>
      </c>
      <c r="C18" s="182"/>
      <c r="D18" s="163"/>
      <c r="E18" s="163"/>
      <c r="F18" s="163"/>
      <c r="G18" s="163"/>
      <c r="H18" s="163"/>
      <c r="I18" s="203"/>
      <c r="L18" t="s">
        <v>67</v>
      </c>
      <c r="M18">
        <f t="shared" si="0"/>
        <v>170000</v>
      </c>
    </row>
    <row r="19" spans="2:13" x14ac:dyDescent="0.35">
      <c r="B19" s="50">
        <f>IF(forms!H21=0,0,+forms!A21)</f>
        <v>0</v>
      </c>
      <c r="C19" s="9">
        <f>+forms!B21</f>
        <v>0</v>
      </c>
      <c r="D19" s="9">
        <f>+forms!C21</f>
        <v>0</v>
      </c>
      <c r="E19" s="10">
        <f>+forms!D21</f>
        <v>0</v>
      </c>
      <c r="F19" s="10">
        <f>+forms!E21</f>
        <v>0</v>
      </c>
      <c r="G19" s="3">
        <f>+forms!F21</f>
        <v>0</v>
      </c>
      <c r="H19" s="4">
        <f>+forms!G21</f>
        <v>0</v>
      </c>
      <c r="I19" s="51">
        <f>+forms!H21</f>
        <v>0</v>
      </c>
      <c r="L19" t="s">
        <v>68</v>
      </c>
      <c r="M19">
        <f t="shared" si="0"/>
        <v>180000</v>
      </c>
    </row>
    <row r="20" spans="2:13" ht="15.75" customHeight="1" x14ac:dyDescent="0.35">
      <c r="B20" s="50">
        <f>IF(forms!H22=0,0,+forms!A22)</f>
        <v>0</v>
      </c>
      <c r="C20" s="9">
        <f>+forms!B22</f>
        <v>0</v>
      </c>
      <c r="D20" s="9">
        <f>+forms!C22</f>
        <v>0</v>
      </c>
      <c r="E20" s="10">
        <f>+forms!D22</f>
        <v>0</v>
      </c>
      <c r="F20" s="10">
        <f>+forms!E22</f>
        <v>0</v>
      </c>
      <c r="G20" s="3">
        <f>+forms!F22</f>
        <v>0</v>
      </c>
      <c r="H20" s="4">
        <f>+forms!G22</f>
        <v>0</v>
      </c>
      <c r="I20" s="51">
        <f>+forms!H22</f>
        <v>0</v>
      </c>
      <c r="L20" t="s">
        <v>69</v>
      </c>
      <c r="M20">
        <f t="shared" si="0"/>
        <v>190000</v>
      </c>
    </row>
    <row r="21" spans="2:13" x14ac:dyDescent="0.35">
      <c r="B21" s="50">
        <f>IF(forms!H23=0,0,+forms!A23)</f>
        <v>0</v>
      </c>
      <c r="C21" s="9">
        <f>+forms!B23</f>
        <v>0</v>
      </c>
      <c r="D21" s="9">
        <f>+forms!C23</f>
        <v>0</v>
      </c>
      <c r="E21" s="10">
        <f>+forms!D23</f>
        <v>0</v>
      </c>
      <c r="F21" s="10">
        <f>+forms!E23</f>
        <v>0</v>
      </c>
      <c r="G21" s="3">
        <f>+forms!F23</f>
        <v>0</v>
      </c>
      <c r="H21" s="4">
        <f>+forms!G23</f>
        <v>0</v>
      </c>
      <c r="I21" s="51">
        <f>+forms!H23</f>
        <v>0</v>
      </c>
      <c r="L21" t="s">
        <v>70</v>
      </c>
      <c r="M21">
        <f t="shared" si="0"/>
        <v>200000</v>
      </c>
    </row>
    <row r="22" spans="2:13" x14ac:dyDescent="0.35">
      <c r="B22" s="50">
        <f>IF(forms!H24=0,0,+forms!A24)</f>
        <v>0</v>
      </c>
      <c r="C22" s="9">
        <f>+forms!B24</f>
        <v>0</v>
      </c>
      <c r="D22" s="9">
        <f>+forms!C24</f>
        <v>0</v>
      </c>
      <c r="E22" s="10">
        <f>+forms!D24</f>
        <v>0</v>
      </c>
      <c r="F22" s="10">
        <f>+forms!E24</f>
        <v>0</v>
      </c>
      <c r="G22" s="3">
        <f>+forms!F24</f>
        <v>0</v>
      </c>
      <c r="H22" s="4">
        <f>+forms!G24</f>
        <v>0</v>
      </c>
      <c r="I22" s="51">
        <f>+forms!H24</f>
        <v>0</v>
      </c>
      <c r="L22" t="s">
        <v>71</v>
      </c>
      <c r="M22">
        <f t="shared" si="0"/>
        <v>210000</v>
      </c>
    </row>
    <row r="23" spans="2:13" x14ac:dyDescent="0.35">
      <c r="B23" s="50">
        <f>IF(forms!H25=0,0,+forms!A25)</f>
        <v>0</v>
      </c>
      <c r="C23" s="9">
        <f>+forms!B25</f>
        <v>0</v>
      </c>
      <c r="D23" s="9">
        <f>+forms!C25</f>
        <v>0</v>
      </c>
      <c r="E23" s="10">
        <f>+forms!D25</f>
        <v>0</v>
      </c>
      <c r="F23" s="10">
        <f>+forms!E25</f>
        <v>0</v>
      </c>
      <c r="G23" s="3">
        <f>+forms!F25</f>
        <v>0</v>
      </c>
      <c r="H23" s="4">
        <f>+forms!G25</f>
        <v>0</v>
      </c>
      <c r="I23" s="51">
        <f>+forms!H25</f>
        <v>0</v>
      </c>
      <c r="L23" t="s">
        <v>72</v>
      </c>
      <c r="M23">
        <f t="shared" si="0"/>
        <v>220000</v>
      </c>
    </row>
    <row r="24" spans="2:13" x14ac:dyDescent="0.35">
      <c r="B24" s="50">
        <f>IF(forms!H26=0,0,+forms!A26)</f>
        <v>0</v>
      </c>
      <c r="C24" s="9">
        <f>+forms!B26</f>
        <v>0</v>
      </c>
      <c r="D24" s="9">
        <f>+forms!C26</f>
        <v>0</v>
      </c>
      <c r="E24" s="10">
        <f>+forms!D26</f>
        <v>0</v>
      </c>
      <c r="F24" s="10">
        <f>+forms!E26</f>
        <v>0</v>
      </c>
      <c r="G24" s="3">
        <f>+forms!F26</f>
        <v>0</v>
      </c>
      <c r="H24" s="4">
        <f>+forms!G26</f>
        <v>0</v>
      </c>
      <c r="I24" s="51">
        <f>+forms!H26</f>
        <v>0</v>
      </c>
      <c r="L24" t="s">
        <v>73</v>
      </c>
      <c r="M24">
        <f t="shared" si="0"/>
        <v>230000</v>
      </c>
    </row>
    <row r="25" spans="2:13" x14ac:dyDescent="0.35">
      <c r="B25" s="50">
        <f>IF(forms!H27=0,0,+forms!A27)</f>
        <v>0</v>
      </c>
      <c r="C25" s="9">
        <f>+forms!B27</f>
        <v>0</v>
      </c>
      <c r="D25" s="9">
        <f>+forms!C27</f>
        <v>0</v>
      </c>
      <c r="E25" s="10">
        <f>+forms!D27</f>
        <v>0</v>
      </c>
      <c r="F25" s="10">
        <f>+forms!E27</f>
        <v>0</v>
      </c>
      <c r="G25" s="3">
        <f>+forms!F27</f>
        <v>0</v>
      </c>
      <c r="H25" s="4">
        <f>+forms!G27</f>
        <v>0</v>
      </c>
      <c r="I25" s="51">
        <f>+forms!H27</f>
        <v>0</v>
      </c>
      <c r="L25" t="s">
        <v>74</v>
      </c>
      <c r="M25">
        <f t="shared" si="0"/>
        <v>240000</v>
      </c>
    </row>
    <row r="26" spans="2:13" x14ac:dyDescent="0.35">
      <c r="B26" s="50">
        <f>IF(forms!H28=0,0,+forms!A28)</f>
        <v>0</v>
      </c>
      <c r="C26" s="9">
        <f>+forms!B28</f>
        <v>0</v>
      </c>
      <c r="D26" s="9">
        <f>+forms!C28</f>
        <v>0</v>
      </c>
      <c r="E26" s="10">
        <f>+forms!D28</f>
        <v>0</v>
      </c>
      <c r="F26" s="10">
        <f>+forms!E28</f>
        <v>0</v>
      </c>
      <c r="G26" s="3">
        <f>+forms!F28</f>
        <v>0</v>
      </c>
      <c r="H26" s="4">
        <f>+forms!G28</f>
        <v>0</v>
      </c>
      <c r="I26" s="51">
        <f>+forms!H28</f>
        <v>0</v>
      </c>
      <c r="L26" t="s">
        <v>75</v>
      </c>
      <c r="M26">
        <f t="shared" si="0"/>
        <v>250000</v>
      </c>
    </row>
    <row r="27" spans="2:13" x14ac:dyDescent="0.35">
      <c r="B27" s="50">
        <f>IF(forms!H29=0,0,+forms!A29)</f>
        <v>0</v>
      </c>
      <c r="C27" s="9">
        <f>+forms!B29</f>
        <v>0</v>
      </c>
      <c r="D27" s="9">
        <f>+forms!C29</f>
        <v>0</v>
      </c>
      <c r="E27" s="10">
        <f>+forms!D29</f>
        <v>0</v>
      </c>
      <c r="F27" s="10">
        <f>+forms!E29</f>
        <v>0</v>
      </c>
      <c r="G27" s="3">
        <f>+forms!F29</f>
        <v>0</v>
      </c>
      <c r="H27" s="4">
        <f>+forms!G29</f>
        <v>0</v>
      </c>
      <c r="I27" s="51">
        <f>+forms!H29</f>
        <v>0</v>
      </c>
      <c r="L27" t="s">
        <v>76</v>
      </c>
      <c r="M27">
        <f t="shared" si="0"/>
        <v>260000</v>
      </c>
    </row>
    <row r="28" spans="2:13" x14ac:dyDescent="0.35">
      <c r="B28" s="50">
        <f>IF(forms!H30=0,0,+forms!A30)</f>
        <v>0</v>
      </c>
      <c r="C28" s="9">
        <f>+forms!B30</f>
        <v>0</v>
      </c>
      <c r="D28" s="9">
        <f>+forms!C30</f>
        <v>0</v>
      </c>
      <c r="E28" s="10">
        <f>+forms!D30</f>
        <v>0</v>
      </c>
      <c r="F28" s="10">
        <f>+forms!E30</f>
        <v>0</v>
      </c>
      <c r="G28" s="3">
        <f>+forms!F30</f>
        <v>0</v>
      </c>
      <c r="H28" s="4">
        <f>+forms!G30</f>
        <v>0</v>
      </c>
      <c r="I28" s="51">
        <f>+forms!H30</f>
        <v>0</v>
      </c>
      <c r="L28" t="s">
        <v>77</v>
      </c>
      <c r="M28">
        <f t="shared" si="0"/>
        <v>270000</v>
      </c>
    </row>
    <row r="29" spans="2:13" x14ac:dyDescent="0.35">
      <c r="B29" s="50">
        <f>IF(forms!H31=0,0,+forms!A31)</f>
        <v>0</v>
      </c>
      <c r="C29" s="9">
        <f>+forms!B31</f>
        <v>0</v>
      </c>
      <c r="D29" s="9">
        <f>+forms!C31</f>
        <v>0</v>
      </c>
      <c r="E29" s="10">
        <f>+forms!D31</f>
        <v>0</v>
      </c>
      <c r="F29" s="10">
        <f>+forms!E31</f>
        <v>0</v>
      </c>
      <c r="G29" s="3">
        <f>+forms!F31</f>
        <v>0</v>
      </c>
      <c r="H29" s="4">
        <f>+forms!G31</f>
        <v>0</v>
      </c>
      <c r="I29" s="51">
        <f>+forms!H31</f>
        <v>0</v>
      </c>
      <c r="L29" t="s">
        <v>78</v>
      </c>
      <c r="M29">
        <f t="shared" si="0"/>
        <v>280000</v>
      </c>
    </row>
    <row r="30" spans="2:13" ht="15" thickBot="1" x14ac:dyDescent="0.4">
      <c r="B30" s="200" t="str">
        <f>+forms!A32</f>
        <v>ACCOMMODATION TOTAL</v>
      </c>
      <c r="C30" s="201"/>
      <c r="D30" s="201"/>
      <c r="E30" s="201"/>
      <c r="F30" s="201"/>
      <c r="G30" s="201"/>
      <c r="H30" s="202"/>
      <c r="I30" s="54">
        <f>+forms!H32</f>
        <v>0</v>
      </c>
      <c r="L30" t="s">
        <v>79</v>
      </c>
      <c r="M30">
        <f t="shared" si="0"/>
        <v>290000</v>
      </c>
    </row>
    <row r="31" spans="2:13" ht="37.5" x14ac:dyDescent="0.35">
      <c r="B31" s="164" t="str">
        <f>+forms!A33</f>
        <v>MEALS</v>
      </c>
      <c r="C31" s="165"/>
      <c r="D31" s="165"/>
      <c r="E31" s="165"/>
      <c r="F31" s="52" t="str">
        <f>+forms!E33</f>
        <v>No. of lunches in the venue</v>
      </c>
      <c r="G31" s="52" t="str">
        <f>+forms!F33</f>
        <v>No. of lunches in hotel</v>
      </c>
      <c r="H31" s="52" t="str">
        <f>+forms!G33</f>
        <v>No. of dinners in hotel</v>
      </c>
      <c r="I31" s="53" t="str">
        <f>+forms!H33</f>
        <v>TOTAL €</v>
      </c>
      <c r="J31" s="44"/>
      <c r="L31" t="s">
        <v>80</v>
      </c>
      <c r="M31">
        <f t="shared" si="0"/>
        <v>300000</v>
      </c>
    </row>
    <row r="32" spans="2:13" x14ac:dyDescent="0.35">
      <c r="B32" s="166" t="str">
        <f>+forms!A35</f>
        <v>MONDAY</v>
      </c>
      <c r="C32" s="167"/>
      <c r="D32" s="168"/>
      <c r="E32" s="48">
        <f>+forms!C35</f>
        <v>44151</v>
      </c>
      <c r="F32" s="2">
        <f>+forms!E35</f>
        <v>0</v>
      </c>
      <c r="G32" s="2">
        <f>+forms!F35</f>
        <v>0</v>
      </c>
      <c r="H32" s="2">
        <f>+forms!G35</f>
        <v>0</v>
      </c>
      <c r="I32" s="51">
        <f>+forms!H35</f>
        <v>0</v>
      </c>
      <c r="J32" s="44"/>
      <c r="L32" t="s">
        <v>81</v>
      </c>
      <c r="M32">
        <f t="shared" si="0"/>
        <v>310000</v>
      </c>
    </row>
    <row r="33" spans="2:13" x14ac:dyDescent="0.35">
      <c r="B33" s="166" t="str">
        <f>+forms!A36</f>
        <v>TUESDAY</v>
      </c>
      <c r="C33" s="167"/>
      <c r="D33" s="168"/>
      <c r="E33" s="48">
        <f>+forms!C36</f>
        <v>44152</v>
      </c>
      <c r="F33" s="2">
        <f>+forms!E36</f>
        <v>0</v>
      </c>
      <c r="G33" s="2">
        <f>+forms!F36</f>
        <v>0</v>
      </c>
      <c r="H33" s="2">
        <f>+forms!G36</f>
        <v>0</v>
      </c>
      <c r="I33" s="51">
        <f>+forms!H36</f>
        <v>0</v>
      </c>
      <c r="J33" s="44"/>
      <c r="L33" t="s">
        <v>115</v>
      </c>
      <c r="M33">
        <f t="shared" si="0"/>
        <v>320000</v>
      </c>
    </row>
    <row r="34" spans="2:13" x14ac:dyDescent="0.35">
      <c r="B34" s="166" t="str">
        <f>+forms!A37</f>
        <v>WEDNESDAY</v>
      </c>
      <c r="C34" s="167"/>
      <c r="D34" s="168"/>
      <c r="E34" s="48">
        <f>+forms!C37</f>
        <v>44153</v>
      </c>
      <c r="F34" s="2">
        <f>+forms!E37</f>
        <v>0</v>
      </c>
      <c r="G34" s="2">
        <f>+forms!F37</f>
        <v>0</v>
      </c>
      <c r="H34" s="2">
        <f>+forms!G37</f>
        <v>0</v>
      </c>
      <c r="I34" s="51">
        <f>+forms!H37</f>
        <v>0</v>
      </c>
      <c r="J34" s="44"/>
      <c r="L34" t="s">
        <v>116</v>
      </c>
      <c r="M34">
        <f t="shared" si="0"/>
        <v>330000</v>
      </c>
    </row>
    <row r="35" spans="2:13" x14ac:dyDescent="0.35">
      <c r="B35" s="166" t="str">
        <f>+forms!A38</f>
        <v>THURSDAY</v>
      </c>
      <c r="C35" s="167"/>
      <c r="D35" s="168"/>
      <c r="E35" s="48">
        <f>+forms!C38</f>
        <v>44154</v>
      </c>
      <c r="F35" s="2">
        <f>+forms!E38</f>
        <v>0</v>
      </c>
      <c r="G35" s="2">
        <f>+forms!F38</f>
        <v>0</v>
      </c>
      <c r="H35" s="2">
        <f>+forms!G38</f>
        <v>0</v>
      </c>
      <c r="I35" s="51">
        <f>+forms!H38</f>
        <v>0</v>
      </c>
      <c r="J35" s="44"/>
      <c r="L35" t="s">
        <v>117</v>
      </c>
      <c r="M35">
        <f t="shared" si="0"/>
        <v>340000</v>
      </c>
    </row>
    <row r="36" spans="2:13" x14ac:dyDescent="0.35">
      <c r="B36" s="166" t="str">
        <f>+forms!A39</f>
        <v>FRIDAY</v>
      </c>
      <c r="C36" s="167"/>
      <c r="D36" s="168"/>
      <c r="E36" s="48">
        <f>+forms!C39</f>
        <v>44155</v>
      </c>
      <c r="F36" s="2">
        <f>+forms!E39</f>
        <v>0</v>
      </c>
      <c r="G36" s="2">
        <f>+forms!F39</f>
        <v>0</v>
      </c>
      <c r="H36" s="2">
        <f>+forms!G39</f>
        <v>0</v>
      </c>
      <c r="I36" s="51">
        <f>+forms!H39</f>
        <v>0</v>
      </c>
      <c r="J36" s="44"/>
      <c r="L36" t="s">
        <v>82</v>
      </c>
      <c r="M36">
        <f t="shared" si="0"/>
        <v>350000</v>
      </c>
    </row>
    <row r="37" spans="2:13" x14ac:dyDescent="0.35">
      <c r="B37" s="166" t="str">
        <f>+forms!A40</f>
        <v>SATURDAY</v>
      </c>
      <c r="C37" s="167"/>
      <c r="D37" s="168"/>
      <c r="E37" s="48">
        <f>+forms!C40</f>
        <v>44156</v>
      </c>
      <c r="F37" s="2">
        <f>+forms!E40</f>
        <v>0</v>
      </c>
      <c r="G37" s="2">
        <f>+forms!F40</f>
        <v>0</v>
      </c>
      <c r="H37" s="2">
        <f>+forms!G40</f>
        <v>0</v>
      </c>
      <c r="I37" s="51">
        <f>+forms!H40</f>
        <v>0</v>
      </c>
      <c r="J37" s="44"/>
      <c r="L37" t="s">
        <v>83</v>
      </c>
      <c r="M37">
        <f t="shared" si="0"/>
        <v>360000</v>
      </c>
    </row>
    <row r="38" spans="2:13" ht="15" thickBot="1" x14ac:dyDescent="0.4">
      <c r="B38" s="200" t="str">
        <f>+forms!A41</f>
        <v>MEALS TOTAL</v>
      </c>
      <c r="C38" s="201"/>
      <c r="D38" s="201"/>
      <c r="E38" s="201"/>
      <c r="F38" s="201"/>
      <c r="G38" s="201"/>
      <c r="H38" s="202"/>
      <c r="I38" s="54">
        <f>+forms!H41</f>
        <v>0</v>
      </c>
      <c r="J38" s="44"/>
      <c r="L38" t="s">
        <v>103</v>
      </c>
      <c r="M38">
        <f t="shared" si="0"/>
        <v>370000</v>
      </c>
    </row>
    <row r="39" spans="2:13" ht="15" thickBot="1" x14ac:dyDescent="0.4">
      <c r="B39" s="169" t="str">
        <f>+forms!A42</f>
        <v>PCR tests</v>
      </c>
      <c r="C39" s="170"/>
      <c r="D39" s="170"/>
      <c r="E39" s="170"/>
      <c r="F39" s="170"/>
      <c r="G39" s="170"/>
      <c r="H39" s="171"/>
      <c r="I39" s="55">
        <f>+forms!H42</f>
        <v>0</v>
      </c>
      <c r="J39" s="44"/>
      <c r="L39" t="s">
        <v>84</v>
      </c>
      <c r="M39">
        <f t="shared" si="0"/>
        <v>380000</v>
      </c>
    </row>
    <row r="40" spans="2:13" ht="15" customHeight="1" thickBot="1" x14ac:dyDescent="0.4">
      <c r="B40" s="169" t="str">
        <f>+forms!A43</f>
        <v>TOTAL</v>
      </c>
      <c r="C40" s="170"/>
      <c r="D40" s="170"/>
      <c r="E40" s="170"/>
      <c r="F40" s="170"/>
      <c r="G40" s="170"/>
      <c r="H40" s="171"/>
      <c r="I40" s="55">
        <f>+forms!H43</f>
        <v>0</v>
      </c>
      <c r="J40" s="44"/>
      <c r="L40" t="s">
        <v>85</v>
      </c>
      <c r="M40">
        <f t="shared" si="0"/>
        <v>390000</v>
      </c>
    </row>
    <row r="41" spans="2:13" ht="15" thickBot="1" x14ac:dyDescent="0.4">
      <c r="B41" s="160" t="s">
        <v>97</v>
      </c>
      <c r="C41" s="161"/>
      <c r="D41" s="161"/>
      <c r="E41" s="161"/>
      <c r="F41" s="161"/>
      <c r="G41" s="161"/>
      <c r="H41" s="162"/>
      <c r="I41" s="70"/>
      <c r="J41" s="44"/>
      <c r="L41" t="s">
        <v>118</v>
      </c>
      <c r="M41">
        <f t="shared" si="0"/>
        <v>400000</v>
      </c>
    </row>
    <row r="42" spans="2:13" ht="15" thickBot="1" x14ac:dyDescent="0.4">
      <c r="B42" s="160" t="s">
        <v>98</v>
      </c>
      <c r="C42" s="161"/>
      <c r="D42" s="161"/>
      <c r="E42" s="161"/>
      <c r="F42" s="161"/>
      <c r="G42" s="161"/>
      <c r="H42" s="162"/>
      <c r="I42" s="70">
        <f>IF(I41&gt;I40,I41-I40,0)</f>
        <v>0</v>
      </c>
      <c r="J42" s="44"/>
      <c r="L42" t="s">
        <v>86</v>
      </c>
      <c r="M42">
        <f t="shared" si="0"/>
        <v>410000</v>
      </c>
    </row>
    <row r="43" spans="2:13" ht="15" thickBot="1" x14ac:dyDescent="0.4">
      <c r="B43" s="160" t="s">
        <v>99</v>
      </c>
      <c r="C43" s="161"/>
      <c r="D43" s="161"/>
      <c r="E43" s="161"/>
      <c r="F43" s="161"/>
      <c r="G43" s="161"/>
      <c r="H43" s="162"/>
      <c r="I43" s="70">
        <f>IF(I41&lt;I40,I40-I41,0)</f>
        <v>0</v>
      </c>
      <c r="J43" s="44"/>
      <c r="L43" t="s">
        <v>87</v>
      </c>
      <c r="M43">
        <f t="shared" si="0"/>
        <v>420000</v>
      </c>
    </row>
    <row r="44" spans="2:13" x14ac:dyDescent="0.35">
      <c r="B44" s="47"/>
      <c r="C44" s="47"/>
      <c r="D44" s="47"/>
      <c r="E44" s="47"/>
      <c r="F44" s="47"/>
      <c r="G44" s="47"/>
      <c r="H44" s="47"/>
      <c r="I44" s="47"/>
      <c r="J44" s="44"/>
      <c r="L44" t="s">
        <v>88</v>
      </c>
      <c r="M44">
        <f t="shared" si="0"/>
        <v>430000</v>
      </c>
    </row>
    <row r="45" spans="2:13" x14ac:dyDescent="0.35">
      <c r="B45" s="5"/>
      <c r="L45" t="s">
        <v>89</v>
      </c>
      <c r="M45">
        <f t="shared" si="0"/>
        <v>440000</v>
      </c>
    </row>
    <row r="46" spans="2:13" ht="15" thickBot="1" x14ac:dyDescent="0.4">
      <c r="G46" s="8"/>
      <c r="H46" s="8"/>
      <c r="I46" s="8"/>
      <c r="J46" s="8"/>
      <c r="L46" t="s">
        <v>90</v>
      </c>
      <c r="M46">
        <f t="shared" si="0"/>
        <v>450000</v>
      </c>
    </row>
    <row r="47" spans="2:13" ht="26.5" thickBot="1" x14ac:dyDescent="0.65">
      <c r="B47" s="11" t="s">
        <v>18</v>
      </c>
      <c r="C47" s="12"/>
      <c r="D47" s="189">
        <f>+I40</f>
        <v>0</v>
      </c>
      <c r="E47" s="190"/>
      <c r="G47" s="8"/>
      <c r="H47" s="8"/>
      <c r="I47" s="8"/>
      <c r="J47" s="8"/>
      <c r="L47" t="s">
        <v>91</v>
      </c>
      <c r="M47">
        <f t="shared" si="0"/>
        <v>460000</v>
      </c>
    </row>
    <row r="48" spans="2:13" x14ac:dyDescent="0.35">
      <c r="G48" s="8"/>
      <c r="H48" s="8"/>
      <c r="L48" t="s">
        <v>92</v>
      </c>
      <c r="M48">
        <f t="shared" si="0"/>
        <v>470000</v>
      </c>
    </row>
    <row r="49" spans="7:13" x14ac:dyDescent="0.35">
      <c r="I49" s="13"/>
      <c r="L49" t="s">
        <v>93</v>
      </c>
      <c r="M49">
        <f t="shared" si="0"/>
        <v>480000</v>
      </c>
    </row>
    <row r="50" spans="7:13" x14ac:dyDescent="0.35">
      <c r="G50" s="14"/>
      <c r="H50" s="14"/>
      <c r="L50" t="s">
        <v>94</v>
      </c>
      <c r="M50">
        <f t="shared" si="0"/>
        <v>490000</v>
      </c>
    </row>
    <row r="51" spans="7:13" ht="15.5" x14ac:dyDescent="0.35">
      <c r="G51" s="15" t="s">
        <v>19</v>
      </c>
      <c r="L51" t="s">
        <v>95</v>
      </c>
      <c r="M51">
        <f t="shared" si="0"/>
        <v>500000</v>
      </c>
    </row>
    <row r="52" spans="7:13" x14ac:dyDescent="0.35">
      <c r="L52" t="s">
        <v>96</v>
      </c>
      <c r="M52">
        <f t="shared" si="0"/>
        <v>510000</v>
      </c>
    </row>
  </sheetData>
  <sheetProtection algorithmName="SHA-512" hashValue="zBj9zRZ7+jLLPozoDHN4m31L2pKSqXR0DvqbFDllSjq7JCthNzobbqWmZm2/291/GFzMOCYgtL9GYCPyKXVRTg==" saltValue="vZXLyO3OWRQazNmGY09UmA==" spinCount="100000" sheet="1" selectLockedCells="1" selectUnlockedCells="1"/>
  <mergeCells count="29">
    <mergeCell ref="B2:I3"/>
    <mergeCell ref="D47:E47"/>
    <mergeCell ref="B14:C14"/>
    <mergeCell ref="D14:E14"/>
    <mergeCell ref="G14:H14"/>
    <mergeCell ref="D15:I15"/>
    <mergeCell ref="B16:I16"/>
    <mergeCell ref="B30:H30"/>
    <mergeCell ref="B32:D32"/>
    <mergeCell ref="B33:D33"/>
    <mergeCell ref="B34:D34"/>
    <mergeCell ref="B35:D35"/>
    <mergeCell ref="B43:H43"/>
    <mergeCell ref="B39:H39"/>
    <mergeCell ref="B38:H38"/>
    <mergeCell ref="I17:I18"/>
    <mergeCell ref="B11:I13"/>
    <mergeCell ref="C17:C18"/>
    <mergeCell ref="D17:D18"/>
    <mergeCell ref="E17:E18"/>
    <mergeCell ref="F17:F18"/>
    <mergeCell ref="G17:G18"/>
    <mergeCell ref="B41:H41"/>
    <mergeCell ref="B42:H42"/>
    <mergeCell ref="H17:H18"/>
    <mergeCell ref="B31:E31"/>
    <mergeCell ref="B36:D36"/>
    <mergeCell ref="B37:D37"/>
    <mergeCell ref="B40:H40"/>
  </mergeCells>
  <dataValidations count="2">
    <dataValidation imeMode="off" allowBlank="1" showInputMessage="1" showErrorMessage="1" sqref="B47:D47 B48 B46:I46 I47 G47:H48 C15 B4:B10 E4:F9 B2 I14:J15 D14:D15 B14:B16" xr:uid="{00000000-0002-0000-0100-000000000000}"/>
    <dataValidation type="list" allowBlank="1" showInputMessage="1" showErrorMessage="1" sqref="C19:I29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1E88E-27B8-4AC4-BD59-B0F62B743946}">
  <dimension ref="A1:I17"/>
  <sheetViews>
    <sheetView showZeros="0" workbookViewId="0">
      <selection sqref="A1:I1"/>
    </sheetView>
  </sheetViews>
  <sheetFormatPr baseColWidth="10" defaultColWidth="8.7265625" defaultRowHeight="14.5" x14ac:dyDescent="0.35"/>
  <cols>
    <col min="1" max="1" width="27" customWidth="1"/>
    <col min="2" max="2" width="10.08984375" bestFit="1" customWidth="1"/>
    <col min="3" max="3" width="11.54296875" bestFit="1" customWidth="1"/>
    <col min="6" max="6" width="11.90625" customWidth="1"/>
    <col min="9" max="9" width="13.453125" customWidth="1"/>
  </cols>
  <sheetData>
    <row r="1" spans="1:9" ht="22" x14ac:dyDescent="0.4">
      <c r="A1" s="213" t="str">
        <f>+invoice!B11</f>
        <v>EUROPEAN JUDO CHAMPIONSHIPS PRAGUE 2020</v>
      </c>
      <c r="B1" s="213"/>
      <c r="C1" s="213"/>
      <c r="D1" s="213"/>
      <c r="E1" s="213"/>
      <c r="F1" s="213"/>
      <c r="G1" s="213"/>
      <c r="H1" s="213"/>
      <c r="I1" s="213"/>
    </row>
    <row r="2" spans="1:9" ht="44" x14ac:dyDescent="0.8">
      <c r="A2" s="214" t="s">
        <v>100</v>
      </c>
      <c r="B2" s="214"/>
      <c r="C2" s="214"/>
      <c r="D2" s="214"/>
      <c r="E2" s="214"/>
      <c r="F2" s="214"/>
      <c r="G2" s="214"/>
      <c r="H2" s="214"/>
      <c r="I2" s="214"/>
    </row>
    <row r="3" spans="1:9" ht="41.25" customHeight="1" x14ac:dyDescent="0.35">
      <c r="A3" s="76" t="s">
        <v>48</v>
      </c>
      <c r="B3" s="215">
        <f>+invoice!D15</f>
        <v>0</v>
      </c>
      <c r="C3" s="215"/>
      <c r="D3" s="215"/>
      <c r="E3" s="215"/>
      <c r="F3" s="215"/>
      <c r="G3" s="215"/>
      <c r="H3" s="215"/>
      <c r="I3" s="215"/>
    </row>
    <row r="4" spans="1:9" ht="18.5" x14ac:dyDescent="0.45">
      <c r="A4" s="216" t="s">
        <v>101</v>
      </c>
      <c r="B4" s="216"/>
      <c r="C4" s="216"/>
      <c r="D4" s="216"/>
      <c r="E4" s="216"/>
      <c r="F4" s="216"/>
      <c r="G4" s="216"/>
      <c r="H4" s="216"/>
      <c r="I4" s="216"/>
    </row>
    <row r="5" spans="1:9" x14ac:dyDescent="0.35">
      <c r="A5" s="73" t="s">
        <v>37</v>
      </c>
      <c r="B5" s="217" t="s">
        <v>0</v>
      </c>
      <c r="C5" s="217" t="s">
        <v>1</v>
      </c>
      <c r="D5" s="217" t="s">
        <v>5</v>
      </c>
      <c r="E5" s="217" t="s">
        <v>6</v>
      </c>
      <c r="F5" s="217" t="s">
        <v>2</v>
      </c>
      <c r="G5" s="204"/>
      <c r="H5" s="205"/>
      <c r="I5" s="206"/>
    </row>
    <row r="6" spans="1:9" ht="33" customHeight="1" x14ac:dyDescent="0.6">
      <c r="A6" s="74" t="str">
        <f>+invoice!B18</f>
        <v>DUO</v>
      </c>
      <c r="B6" s="217"/>
      <c r="C6" s="217"/>
      <c r="D6" s="217"/>
      <c r="E6" s="217"/>
      <c r="F6" s="217"/>
      <c r="G6" s="207"/>
      <c r="H6" s="208"/>
      <c r="I6" s="209"/>
    </row>
    <row r="7" spans="1:9" x14ac:dyDescent="0.35">
      <c r="A7" s="71">
        <f>+invoice!B19</f>
        <v>0</v>
      </c>
      <c r="B7" s="75">
        <f>+invoice!C19</f>
        <v>0</v>
      </c>
      <c r="C7" s="75">
        <f>+invoice!D19</f>
        <v>0</v>
      </c>
      <c r="D7" s="72">
        <f>+invoice!E19</f>
        <v>0</v>
      </c>
      <c r="E7" s="72">
        <f>+invoice!F19</f>
        <v>0</v>
      </c>
      <c r="F7" s="72">
        <f>+invoice!G19</f>
        <v>0</v>
      </c>
      <c r="G7" s="207"/>
      <c r="H7" s="208"/>
      <c r="I7" s="209"/>
    </row>
    <row r="8" spans="1:9" x14ac:dyDescent="0.35">
      <c r="A8" s="71">
        <f>+invoice!B20</f>
        <v>0</v>
      </c>
      <c r="B8" s="75">
        <f>+invoice!C20</f>
        <v>0</v>
      </c>
      <c r="C8" s="75">
        <f>+invoice!D20</f>
        <v>0</v>
      </c>
      <c r="D8" s="72">
        <f>+invoice!E20</f>
        <v>0</v>
      </c>
      <c r="E8" s="72">
        <f>+invoice!F20</f>
        <v>0</v>
      </c>
      <c r="F8" s="72">
        <f>+invoice!G20</f>
        <v>0</v>
      </c>
      <c r="G8" s="207"/>
      <c r="H8" s="208"/>
      <c r="I8" s="209"/>
    </row>
    <row r="9" spans="1:9" x14ac:dyDescent="0.35">
      <c r="A9" s="71">
        <f>+invoice!B21</f>
        <v>0</v>
      </c>
      <c r="B9" s="75">
        <f>+invoice!C21</f>
        <v>0</v>
      </c>
      <c r="C9" s="75">
        <f>+invoice!D21</f>
        <v>0</v>
      </c>
      <c r="D9" s="72">
        <f>+invoice!E21</f>
        <v>0</v>
      </c>
      <c r="E9" s="72">
        <f>+invoice!F21</f>
        <v>0</v>
      </c>
      <c r="F9" s="72">
        <f>+invoice!G21</f>
        <v>0</v>
      </c>
      <c r="G9" s="207"/>
      <c r="H9" s="208"/>
      <c r="I9" s="209"/>
    </row>
    <row r="10" spans="1:9" x14ac:dyDescent="0.35">
      <c r="A10" s="71">
        <f>+invoice!B22</f>
        <v>0</v>
      </c>
      <c r="B10" s="75">
        <f>+invoice!C22</f>
        <v>0</v>
      </c>
      <c r="C10" s="75">
        <f>+invoice!D22</f>
        <v>0</v>
      </c>
      <c r="D10" s="72">
        <f>+invoice!E22</f>
        <v>0</v>
      </c>
      <c r="E10" s="72">
        <f>+invoice!F22</f>
        <v>0</v>
      </c>
      <c r="F10" s="72">
        <f>+invoice!G22</f>
        <v>0</v>
      </c>
      <c r="G10" s="207"/>
      <c r="H10" s="208"/>
      <c r="I10" s="209"/>
    </row>
    <row r="11" spans="1:9" x14ac:dyDescent="0.35">
      <c r="A11" s="71">
        <f>+invoice!B23</f>
        <v>0</v>
      </c>
      <c r="B11" s="75">
        <f>+invoice!C23</f>
        <v>0</v>
      </c>
      <c r="C11" s="75">
        <f>+invoice!D23</f>
        <v>0</v>
      </c>
      <c r="D11" s="72">
        <f>+invoice!E23</f>
        <v>0</v>
      </c>
      <c r="E11" s="72">
        <f>+invoice!F23</f>
        <v>0</v>
      </c>
      <c r="F11" s="72">
        <f>+invoice!G23</f>
        <v>0</v>
      </c>
      <c r="G11" s="207"/>
      <c r="H11" s="208"/>
      <c r="I11" s="209"/>
    </row>
    <row r="12" spans="1:9" x14ac:dyDescent="0.35">
      <c r="A12" s="71">
        <f>+invoice!B24</f>
        <v>0</v>
      </c>
      <c r="B12" s="75">
        <f>+invoice!C24</f>
        <v>0</v>
      </c>
      <c r="C12" s="75">
        <f>+invoice!D24</f>
        <v>0</v>
      </c>
      <c r="D12" s="72">
        <f>+invoice!E24</f>
        <v>0</v>
      </c>
      <c r="E12" s="72">
        <f>+invoice!F24</f>
        <v>0</v>
      </c>
      <c r="F12" s="72">
        <f>+invoice!G24</f>
        <v>0</v>
      </c>
      <c r="G12" s="207"/>
      <c r="H12" s="208"/>
      <c r="I12" s="209"/>
    </row>
    <row r="13" spans="1:9" x14ac:dyDescent="0.35">
      <c r="A13" s="71">
        <f>+invoice!B25</f>
        <v>0</v>
      </c>
      <c r="B13" s="75">
        <f>+invoice!C25</f>
        <v>0</v>
      </c>
      <c r="C13" s="75">
        <f>+invoice!D25</f>
        <v>0</v>
      </c>
      <c r="D13" s="72">
        <f>+invoice!E25</f>
        <v>0</v>
      </c>
      <c r="E13" s="72">
        <f>+invoice!F25</f>
        <v>0</v>
      </c>
      <c r="F13" s="72">
        <f>+invoice!G25</f>
        <v>0</v>
      </c>
      <c r="G13" s="207"/>
      <c r="H13" s="208"/>
      <c r="I13" s="209"/>
    </row>
    <row r="14" spans="1:9" x14ac:dyDescent="0.35">
      <c r="A14" s="71">
        <f>+invoice!B26</f>
        <v>0</v>
      </c>
      <c r="B14" s="75">
        <f>+invoice!C26</f>
        <v>0</v>
      </c>
      <c r="C14" s="75">
        <f>+invoice!D26</f>
        <v>0</v>
      </c>
      <c r="D14" s="72">
        <f>+invoice!E26</f>
        <v>0</v>
      </c>
      <c r="E14" s="72">
        <f>+invoice!F26</f>
        <v>0</v>
      </c>
      <c r="F14" s="72">
        <f>+invoice!G26</f>
        <v>0</v>
      </c>
      <c r="G14" s="207"/>
      <c r="H14" s="208"/>
      <c r="I14" s="209"/>
    </row>
    <row r="15" spans="1:9" x14ac:dyDescent="0.35">
      <c r="A15" s="71">
        <f>+invoice!B27</f>
        <v>0</v>
      </c>
      <c r="B15" s="75">
        <f>+invoice!C27</f>
        <v>0</v>
      </c>
      <c r="C15" s="75">
        <f>+invoice!D27</f>
        <v>0</v>
      </c>
      <c r="D15" s="72">
        <f>+invoice!E27</f>
        <v>0</v>
      </c>
      <c r="E15" s="72">
        <f>+invoice!F27</f>
        <v>0</v>
      </c>
      <c r="F15" s="72">
        <f>+invoice!G27</f>
        <v>0</v>
      </c>
      <c r="G15" s="207"/>
      <c r="H15" s="208"/>
      <c r="I15" s="209"/>
    </row>
    <row r="16" spans="1:9" x14ac:dyDescent="0.35">
      <c r="A16" s="71">
        <f>+invoice!B28</f>
        <v>0</v>
      </c>
      <c r="B16" s="75">
        <f>+invoice!C28</f>
        <v>0</v>
      </c>
      <c r="C16" s="75">
        <f>+invoice!D28</f>
        <v>0</v>
      </c>
      <c r="D16" s="72">
        <f>+invoice!E28</f>
        <v>0</v>
      </c>
      <c r="E16" s="72">
        <f>+invoice!F28</f>
        <v>0</v>
      </c>
      <c r="F16" s="72">
        <f>+invoice!G28</f>
        <v>0</v>
      </c>
      <c r="G16" s="207"/>
      <c r="H16" s="208"/>
      <c r="I16" s="209"/>
    </row>
    <row r="17" spans="1:9" x14ac:dyDescent="0.35">
      <c r="A17" s="71">
        <f>+invoice!B29</f>
        <v>0</v>
      </c>
      <c r="B17" s="75">
        <f>+invoice!C29</f>
        <v>0</v>
      </c>
      <c r="C17" s="75">
        <f>+invoice!D29</f>
        <v>0</v>
      </c>
      <c r="D17" s="72">
        <f>+invoice!E29</f>
        <v>0</v>
      </c>
      <c r="E17" s="72">
        <f>+invoice!F29</f>
        <v>0</v>
      </c>
      <c r="F17" s="72">
        <f>+invoice!G29</f>
        <v>0</v>
      </c>
      <c r="G17" s="210"/>
      <c r="H17" s="211"/>
      <c r="I17" s="212"/>
    </row>
  </sheetData>
  <sheetProtection algorithmName="SHA-512" hashValue="xBNAAonqtLV/M2k3FjKJTw4J+kXlpZ34gC7Yld7D9nF+RP3VfP0NC+WMr1pfk/u/IWd3SCSC6mz5tGnNOhO1kQ==" saltValue="KXcQc0UCR1XJMYJZIezU/A==" spinCount="100000" sheet="1" objects="1" scenarios="1" selectLockedCells="1" selectUnlockedCells="1"/>
  <mergeCells count="10">
    <mergeCell ref="G5:I17"/>
    <mergeCell ref="A1:I1"/>
    <mergeCell ref="A2:I2"/>
    <mergeCell ref="B3:I3"/>
    <mergeCell ref="A4:I4"/>
    <mergeCell ref="B5:B6"/>
    <mergeCell ref="C5:C6"/>
    <mergeCell ref="D5:D6"/>
    <mergeCell ref="E5:E6"/>
    <mergeCell ref="F5:F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forms</vt:lpstr>
      <vt:lpstr>invoice</vt:lpstr>
      <vt:lpstr>voucher</vt:lpstr>
      <vt:lpstr>forms!Druckbereich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alla_h</cp:lastModifiedBy>
  <cp:lastPrinted>2017-11-24T15:21:49Z</cp:lastPrinted>
  <dcterms:created xsi:type="dcterms:W3CDTF">2012-01-10T18:33:01Z</dcterms:created>
  <dcterms:modified xsi:type="dcterms:W3CDTF">2020-11-06T06:51:03Z</dcterms:modified>
</cp:coreProperties>
</file>