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Cups\Juniors\CZE Prague\"/>
    </mc:Choice>
  </mc:AlternateContent>
  <xr:revisionPtr revIDLastSave="0" documentId="8_{FC4F5595-38D0-44CC-A75F-0492CFC67047}" xr6:coauthVersionLast="32" xr6:coauthVersionMax="32" xr10:uidLastSave="{00000000-0000-0000-0000-000000000000}"/>
  <bookViews>
    <workbookView xWindow="0" yWindow="0" windowWidth="28800" windowHeight="11025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forms!$A$1:$I$58</definedName>
  </definedNames>
  <calcPr calcId="179017"/>
  <fileRecoveryPr autoRecover="0"/>
</workbook>
</file>

<file path=xl/calcChain.xml><?xml version="1.0" encoding="utf-8"?>
<calcChain xmlns="http://schemas.openxmlformats.org/spreadsheetml/2006/main">
  <c r="I10" i="1" l="1"/>
  <c r="D13" i="2" l="1"/>
  <c r="I17" i="2"/>
  <c r="B16" i="2"/>
  <c r="B50" i="2"/>
  <c r="B49" i="2"/>
  <c r="B48" i="2"/>
  <c r="B47" i="2"/>
  <c r="B46" i="2"/>
  <c r="B45" i="2"/>
  <c r="I57" i="2"/>
  <c r="I56" i="2" s="1"/>
  <c r="I18" i="2" l="1"/>
  <c r="B54" i="2" l="1"/>
  <c r="H53" i="2"/>
  <c r="G53" i="2"/>
  <c r="I52" i="2"/>
  <c r="H52" i="2"/>
  <c r="G52" i="2"/>
  <c r="B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I44" i="2"/>
  <c r="H44" i="2"/>
  <c r="G44" i="2"/>
  <c r="F44" i="2"/>
  <c r="D44" i="2"/>
  <c r="C44" i="2"/>
  <c r="B44" i="2"/>
  <c r="B43" i="2"/>
  <c r="B12" i="2"/>
  <c r="B11" i="2"/>
  <c r="H35" i="1"/>
  <c r="G32" i="1"/>
  <c r="G31" i="1"/>
  <c r="G30" i="1"/>
  <c r="G29" i="1"/>
  <c r="G28" i="1"/>
  <c r="G27" i="1"/>
  <c r="G26" i="1"/>
  <c r="G25" i="1"/>
  <c r="G24" i="1"/>
  <c r="G23" i="1"/>
  <c r="G22" i="1"/>
  <c r="H41" i="1"/>
  <c r="H42" i="1"/>
  <c r="I55" i="1"/>
  <c r="I53" i="2" s="1"/>
  <c r="H52" i="1"/>
  <c r="F52" i="1"/>
  <c r="H51" i="1"/>
  <c r="F51" i="1"/>
  <c r="H50" i="1"/>
  <c r="F50" i="1"/>
  <c r="H49" i="1"/>
  <c r="F49" i="1"/>
  <c r="H48" i="1"/>
  <c r="F48" i="1"/>
  <c r="F46" i="2" s="1"/>
  <c r="H47" i="1"/>
  <c r="F47" i="1"/>
  <c r="F45" i="2" s="1"/>
  <c r="F48" i="2" l="1"/>
  <c r="I50" i="1"/>
  <c r="I48" i="2" s="1"/>
  <c r="I48" i="1"/>
  <c r="I46" i="2" s="1"/>
  <c r="F50" i="2"/>
  <c r="I52" i="1"/>
  <c r="F47" i="2"/>
  <c r="I49" i="1"/>
  <c r="I47" i="2" s="1"/>
  <c r="H45" i="2"/>
  <c r="I47" i="1"/>
  <c r="I51" i="1"/>
  <c r="I49" i="2" s="1"/>
  <c r="H47" i="2"/>
  <c r="H50" i="2"/>
  <c r="I50" i="2"/>
  <c r="H49" i="2"/>
  <c r="H48" i="2"/>
  <c r="I45" i="2"/>
  <c r="F49" i="2"/>
  <c r="H46" i="2"/>
  <c r="I53" i="1" l="1"/>
  <c r="I51" i="2" s="1"/>
  <c r="M3" i="2" l="1"/>
  <c r="M4" i="2" s="1"/>
  <c r="M5" i="2" l="1"/>
  <c r="M6" i="2" s="1"/>
  <c r="M7" i="2" s="1"/>
  <c r="M8" i="2" s="1"/>
  <c r="M9" i="2" s="1"/>
  <c r="M10" i="2" s="1"/>
  <c r="I61" i="1"/>
  <c r="I62" i="1" s="1"/>
  <c r="I63" i="1" s="1"/>
  <c r="I64" i="1" s="1"/>
  <c r="I65" i="1" s="1"/>
  <c r="I66" i="1" s="1"/>
  <c r="I67" i="1" s="1"/>
  <c r="I68" i="1" s="1"/>
  <c r="I69" i="1" s="1"/>
  <c r="I70" i="1" s="1"/>
  <c r="H61" i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M11" i="2" l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B15" i="2"/>
  <c r="B42" i="2" l="1"/>
  <c r="H41" i="2"/>
  <c r="G41" i="2"/>
  <c r="B41" i="2"/>
  <c r="H40" i="2"/>
  <c r="G40" i="2"/>
  <c r="B40" i="2"/>
  <c r="H39" i="2"/>
  <c r="G39" i="2"/>
  <c r="B39" i="2"/>
  <c r="H38" i="2"/>
  <c r="G38" i="2"/>
  <c r="B38" i="2"/>
  <c r="I37" i="2"/>
  <c r="H37" i="2"/>
  <c r="G37" i="2"/>
  <c r="B37" i="2"/>
  <c r="B36" i="2"/>
  <c r="H35" i="2"/>
  <c r="B35" i="2"/>
  <c r="B34" i="2"/>
  <c r="B33" i="2"/>
  <c r="B19" i="2"/>
  <c r="I40" i="2"/>
  <c r="I41" i="2"/>
  <c r="H40" i="1"/>
  <c r="I39" i="2" s="1"/>
  <c r="H39" i="1"/>
  <c r="I38" i="2" s="1"/>
  <c r="H36" i="1"/>
  <c r="I36" i="2" l="1"/>
  <c r="I35" i="2"/>
  <c r="H43" i="1"/>
  <c r="I42" i="2" l="1"/>
  <c r="F32" i="2"/>
  <c r="D32" i="2"/>
  <c r="C32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31" i="1"/>
  <c r="G31" i="2" s="1"/>
  <c r="D31" i="1"/>
  <c r="F30" i="1"/>
  <c r="D30" i="1"/>
  <c r="H28" i="2"/>
  <c r="F28" i="1"/>
  <c r="D28" i="1"/>
  <c r="H27" i="2"/>
  <c r="F27" i="1"/>
  <c r="D27" i="1"/>
  <c r="H24" i="2"/>
  <c r="F24" i="1"/>
  <c r="G24" i="2" s="1"/>
  <c r="D24" i="1"/>
  <c r="H26" i="2"/>
  <c r="H25" i="2"/>
  <c r="H23" i="2"/>
  <c r="G27" i="2" l="1"/>
  <c r="H27" i="1"/>
  <c r="G30" i="2"/>
  <c r="H30" i="1"/>
  <c r="B30" i="2" s="1"/>
  <c r="G28" i="2"/>
  <c r="H28" i="1"/>
  <c r="H31" i="1"/>
  <c r="B31" i="2" s="1"/>
  <c r="H24" i="1"/>
  <c r="E31" i="2"/>
  <c r="E28" i="2"/>
  <c r="E27" i="2"/>
  <c r="E24" i="2"/>
  <c r="E30" i="2"/>
  <c r="H29" i="2"/>
  <c r="H32" i="2"/>
  <c r="H30" i="2"/>
  <c r="H31" i="2"/>
  <c r="B21" i="2"/>
  <c r="B20" i="2"/>
  <c r="F32" i="1"/>
  <c r="G32" i="2" s="1"/>
  <c r="D32" i="1"/>
  <c r="F29" i="1"/>
  <c r="D29" i="1"/>
  <c r="F26" i="1"/>
  <c r="D26" i="1"/>
  <c r="F25" i="1"/>
  <c r="G25" i="2" s="1"/>
  <c r="D25" i="1"/>
  <c r="H32" i="1" l="1"/>
  <c r="G29" i="2"/>
  <c r="H29" i="1"/>
  <c r="G26" i="2"/>
  <c r="H26" i="1"/>
  <c r="H25" i="1"/>
  <c r="I31" i="2"/>
  <c r="I30" i="2"/>
  <c r="I24" i="2"/>
  <c r="B24" i="2"/>
  <c r="I28" i="2"/>
  <c r="B28" i="2"/>
  <c r="I27" i="2"/>
  <c r="B27" i="2"/>
  <c r="E25" i="2"/>
  <c r="E29" i="2"/>
  <c r="E32" i="2"/>
  <c r="E26" i="2"/>
  <c r="B60" i="1"/>
  <c r="D39" i="1" s="1"/>
  <c r="E38" i="2" s="1"/>
  <c r="I32" i="2" l="1"/>
  <c r="B32" i="2"/>
  <c r="I29" i="2"/>
  <c r="B29" i="2"/>
  <c r="I26" i="2"/>
  <c r="B26" i="2"/>
  <c r="I25" i="2"/>
  <c r="B25" i="2"/>
  <c r="B61" i="1"/>
  <c r="D23" i="1"/>
  <c r="D22" i="1"/>
  <c r="F23" i="1"/>
  <c r="G23" i="2" s="1"/>
  <c r="F22" i="1"/>
  <c r="H22" i="2"/>
  <c r="F22" i="2"/>
  <c r="D22" i="2"/>
  <c r="C22" i="2"/>
  <c r="D14" i="2"/>
  <c r="G13" i="2"/>
  <c r="B62" i="1" l="1"/>
  <c r="D41" i="1" s="1"/>
  <c r="D40" i="1"/>
  <c r="E39" i="2" s="1"/>
  <c r="H23" i="1"/>
  <c r="E22" i="2"/>
  <c r="H22" i="1"/>
  <c r="B22" i="2" s="1"/>
  <c r="E23" i="2"/>
  <c r="E40" i="2"/>
  <c r="D59" i="1" l="1"/>
  <c r="D60" i="1" s="1"/>
  <c r="D61" i="1" s="1"/>
  <c r="B63" i="1"/>
  <c r="I23" i="2"/>
  <c r="B23" i="2"/>
  <c r="H33" i="1"/>
  <c r="G22" i="2"/>
  <c r="H56" i="1" l="1"/>
  <c r="I54" i="2" s="1"/>
  <c r="D61" i="2" s="1"/>
  <c r="B64" i="1"/>
  <c r="B65" i="1" s="1"/>
  <c r="D42" i="1"/>
  <c r="E41" i="2" s="1"/>
  <c r="D62" i="1"/>
  <c r="D63" i="1" s="1"/>
  <c r="D64" i="1" s="1"/>
  <c r="D65" i="1" s="1"/>
  <c r="I33" i="2"/>
  <c r="I22" i="2"/>
</calcChain>
</file>

<file path=xl/sharedStrings.xml><?xml version="1.0" encoding="utf-8"?>
<sst xmlns="http://schemas.openxmlformats.org/spreadsheetml/2006/main" count="166" uniqueCount="130">
  <si>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</si>
  <si>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</si>
  <si>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</si>
  <si>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</si>
  <si>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</si>
  <si>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</si>
  <si>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</si>
  <si>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</si>
  <si>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</si>
  <si>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</si>
  <si>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</si>
  <si>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</si>
  <si>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</si>
  <si>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</si>
  <si>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</si>
  <si>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</si>
  <si>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</si>
  <si>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</si>
  <si>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</si>
  <si>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</si>
  <si>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</si>
  <si>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</si>
  <si>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</si>
  <si>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</si>
  <si>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</si>
  <si>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</si>
  <si>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</si>
  <si>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</si>
  <si>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</si>
  <si>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</si>
  <si>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</si>
  <si>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</si>
  <si>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</si>
  <si>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</si>
  <si>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</si>
  <si>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</si>
  <si>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</si>
  <si>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</si>
  <si>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</si>
  <si>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DUO</t>
  </si>
  <si>
    <t>MONETA MONEY BANK</t>
  </si>
  <si>
    <t>EJU ENRY FEE</t>
  </si>
  <si>
    <t>No. of competitors</t>
  </si>
  <si>
    <t>CECHIE</t>
  </si>
  <si>
    <t>THURSDAY</t>
  </si>
  <si>
    <t>FRIDAY</t>
  </si>
  <si>
    <t>SATURDAY</t>
  </si>
  <si>
    <t>SUNDAY</t>
  </si>
  <si>
    <t>EJU ENRY FEE TOTAL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</si>
  <si>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</si>
  <si>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</si>
  <si>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</si>
  <si>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</si>
  <si>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</si>
  <si>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</si>
  <si>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</si>
  <si>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</si>
  <si>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</si>
  <si>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</si>
  <si>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</si>
  <si>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</si>
  <si>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</si>
  <si>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</si>
  <si>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</si>
  <si>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</si>
  <si>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</si>
  <si>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</si>
  <si>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</si>
  <si>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</t>
  </si>
  <si>
    <t>Faroe Islands Judo Federation</t>
  </si>
  <si>
    <t>Finnish Judo Association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</si>
  <si>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</si>
  <si>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</si>
  <si>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</si>
  <si>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</si>
  <si>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</si>
  <si>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</si>
  <si>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</si>
  <si>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</si>
  <si>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</si>
  <si>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</si>
  <si>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</si>
  <si>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</si>
  <si>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</si>
  <si>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</si>
  <si>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</si>
  <si>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</si>
  <si>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</si>
  <si>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</si>
  <si>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</si>
  <si>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</si>
  <si>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</si>
  <si>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</si>
  <si>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</si>
  <si>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</si>
  <si>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</si>
  <si>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</si>
  <si>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</si>
  <si>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</si>
  <si>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</si>
  <si>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</si>
  <si>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</si>
  <si>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</si>
  <si>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</si>
  <si>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</si>
  <si>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TRANSPORT FROM/TO PRAGUE AIRPORT REQUESTED?  IF YES, PROVIDE THE TRAVELLING SCHEDULE BELLOW.</t>
  </si>
  <si>
    <t>ACCOMMODATION TRAINING CAMP</t>
  </si>
  <si>
    <t>Training camp</t>
  </si>
  <si>
    <t>Sports Center</t>
  </si>
  <si>
    <t>TRANSPORT TO TRAINING CAMP - 20€ /person</t>
  </si>
  <si>
    <t>PP/         person</t>
  </si>
  <si>
    <t>The transport is free for the tournament participants staying in an official hotel till Monday,  July 23!</t>
  </si>
  <si>
    <t>EJU Junior Training Camp Nymburk 2018</t>
  </si>
  <si>
    <t>Junior European Judo Cup Prague 2018</t>
  </si>
  <si>
    <t>TOURNAMENT ACCOMMODATION</t>
  </si>
  <si>
    <t>TOURNAMENT ACCOMMODATION TOTAL</t>
  </si>
  <si>
    <t>MEALS DURING THE TOURNAMENT</t>
  </si>
  <si>
    <t>MEALS DURING THE TOURNAMENT TOTAL</t>
  </si>
  <si>
    <t>TRANSPORT TO TRAINING CAMP</t>
  </si>
  <si>
    <t>BANK TRANSFER</t>
  </si>
  <si>
    <t>REFUND</t>
  </si>
  <si>
    <t>PAID IN CASH</t>
  </si>
  <si>
    <t>ACCOMMODATION TRAINING CAMP TOTAL</t>
  </si>
  <si>
    <t>GRAND TOTAL</t>
  </si>
  <si>
    <t>Please send before July 9, 2018, to czechjudo@czechjudo.cz</t>
  </si>
  <si>
    <t>TEAM (or Referee´s name)</t>
  </si>
  <si>
    <t xml:space="preserve">IJF referee examination fee </t>
  </si>
  <si>
    <t>No. of referees attending the IJF exams</t>
  </si>
  <si>
    <t>Total IJF referee examination fee</t>
  </si>
  <si>
    <t>No. of referees for the IJF CONTINENTAL REFEREE examinations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</si>
</sst>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  <numFmt numFmtId="170" formatCode="#,##0\ [$€-1];\-#,##0\ [$€-1]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1F497D"/>
      <name val="Cambria"/>
      <family val="1"/>
      <charset val="238"/>
    </font>
    <font>
      <b/>
      <sz val="10"/>
      <color rgb="FF1F497D"/>
      <name val="Cambria"/>
      <family val="1"/>
      <charset val="238"/>
    </font>
    <font>
      <b/>
      <sz val="16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8"/>
      <color theme="1"/>
      <name val="Tahoma"/>
      <family val="2"/>
      <charset val="238"/>
    </font>
    <font>
      <b/>
      <sz val="18"/>
      <color theme="0"/>
      <name val="Tahoma"/>
      <family val="2"/>
      <charset val="238"/>
    </font>
    <font>
      <b/>
      <sz val="16"/>
      <color theme="0"/>
      <name val="Tahom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2" fillId="0" borderId="7" xfId="0" applyFont="1" applyBorder="1" applyProtection="1">
      <protection hidden="1"/>
    </xf>
    <xf numFmtId="0" fontId="13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4" fillId="0" borderId="0" xfId="0" applyFont="1" applyProtection="1">
      <protection hidden="1"/>
    </xf>
    <xf numFmtId="0" fontId="16" fillId="0" borderId="15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17" fillId="0" borderId="16" xfId="0" applyFont="1" applyBorder="1" applyAlignment="1" applyProtection="1">
      <protection hidden="1"/>
    </xf>
    <xf numFmtId="0" fontId="16" fillId="0" borderId="12" xfId="0" applyFont="1" applyBorder="1" applyAlignment="1" applyProtection="1">
      <protection hidden="1"/>
    </xf>
    <xf numFmtId="0" fontId="16" fillId="0" borderId="13" xfId="0" applyFont="1" applyBorder="1" applyAlignment="1" applyProtection="1">
      <protection hidden="1"/>
    </xf>
    <xf numFmtId="0" fontId="16" fillId="0" borderId="14" xfId="0" applyFont="1" applyBorder="1" applyAlignment="1" applyProtection="1">
      <protection hidden="1"/>
    </xf>
    <xf numFmtId="0" fontId="16" fillId="3" borderId="0" xfId="0" applyFont="1" applyFill="1" applyBorder="1" applyAlignment="1" applyProtection="1">
      <protection hidden="1"/>
    </xf>
    <xf numFmtId="0" fontId="16" fillId="3" borderId="16" xfId="0" applyFont="1" applyFill="1" applyBorder="1" applyAlignment="1" applyProtection="1">
      <protection hidden="1"/>
    </xf>
    <xf numFmtId="0" fontId="16" fillId="3" borderId="15" xfId="0" applyFont="1" applyFill="1" applyBorder="1" applyAlignment="1" applyProtection="1"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8" fillId="0" borderId="26" xfId="0" applyNumberFormat="1" applyFont="1" applyBorder="1" applyAlignment="1" applyProtection="1">
      <alignment wrapText="1"/>
      <protection hidden="1"/>
    </xf>
    <xf numFmtId="164" fontId="28" fillId="0" borderId="36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168" fontId="29" fillId="0" borderId="0" xfId="0" applyNumberFormat="1" applyFont="1" applyProtection="1">
      <protection hidden="1"/>
    </xf>
    <xf numFmtId="168" fontId="30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0" fillId="15" borderId="1" xfId="0" applyFill="1" applyBorder="1" applyAlignment="1" applyProtection="1">
      <alignment horizontal="center"/>
      <protection hidden="1"/>
    </xf>
    <xf numFmtId="0" fontId="1" fillId="16" borderId="1" xfId="0" applyFont="1" applyFill="1" applyBorder="1" applyAlignment="1" applyProtection="1">
      <alignment horizontal="center" vertical="center" wrapText="1"/>
      <protection hidden="1"/>
    </xf>
    <xf numFmtId="0" fontId="0" fillId="16" borderId="1" xfId="0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1" fillId="14" borderId="2" xfId="0" applyFont="1" applyFill="1" applyBorder="1" applyAlignment="1" applyProtection="1">
      <alignment horizontal="center" vertical="center"/>
      <protection hidden="1"/>
    </xf>
    <xf numFmtId="0" fontId="1" fillId="14" borderId="3" xfId="0" applyFont="1" applyFill="1" applyBorder="1" applyAlignment="1" applyProtection="1">
      <alignment horizontal="center" vertical="center" wrapText="1"/>
      <protection hidden="1"/>
    </xf>
    <xf numFmtId="0" fontId="1" fillId="14" borderId="5" xfId="0" applyFont="1" applyFill="1" applyBorder="1" applyAlignment="1" applyProtection="1">
      <alignment wrapText="1"/>
      <protection hidden="1"/>
    </xf>
    <xf numFmtId="0" fontId="1" fillId="14" borderId="41" xfId="0" applyFont="1" applyFill="1" applyBorder="1" applyAlignment="1" applyProtection="1">
      <alignment wrapText="1"/>
      <protection hidden="1"/>
    </xf>
    <xf numFmtId="0" fontId="1" fillId="14" borderId="1" xfId="0" applyFont="1" applyFill="1" applyBorder="1" applyAlignment="1" applyProtection="1">
      <alignment horizontal="center" wrapText="1"/>
      <protection hidden="1"/>
    </xf>
    <xf numFmtId="0" fontId="1" fillId="14" borderId="1" xfId="0" applyFont="1" applyFill="1" applyBorder="1" applyAlignment="1" applyProtection="1">
      <alignment horizontal="center"/>
      <protection hidden="1"/>
    </xf>
    <xf numFmtId="1" fontId="1" fillId="14" borderId="1" xfId="0" applyNumberFormat="1" applyFont="1" applyFill="1" applyBorder="1" applyAlignment="1" applyProtection="1">
      <alignment horizontal="center" wrapText="1"/>
      <protection hidden="1"/>
    </xf>
    <xf numFmtId="164" fontId="1" fillId="14" borderId="1" xfId="0" applyNumberFormat="1" applyFont="1" applyFill="1" applyBorder="1" applyAlignment="1" applyProtection="1">
      <alignment wrapText="1"/>
      <protection hidden="1"/>
    </xf>
    <xf numFmtId="164" fontId="35" fillId="14" borderId="1" xfId="0" applyNumberFormat="1" applyFont="1" applyFill="1" applyBorder="1" applyAlignment="1" applyProtection="1">
      <alignment wrapText="1"/>
      <protection hidden="1"/>
    </xf>
    <xf numFmtId="0" fontId="1" fillId="14" borderId="1" xfId="0" applyFont="1" applyFill="1" applyBorder="1" applyAlignment="1" applyProtection="1">
      <alignment vertical="center" wrapText="1"/>
      <protection hidden="1"/>
    </xf>
    <xf numFmtId="0" fontId="1" fillId="14" borderId="1" xfId="0" applyFont="1" applyFill="1" applyBorder="1" applyAlignment="1" applyProtection="1">
      <alignment horizontal="center" vertical="center" wrapText="1"/>
      <protection hidden="1"/>
    </xf>
    <xf numFmtId="164" fontId="1" fillId="14" borderId="1" xfId="0" applyNumberFormat="1" applyFont="1" applyFill="1" applyBorder="1" applyAlignment="1" applyProtection="1">
      <alignment horizontal="center" vertical="center" wrapText="1"/>
      <protection hidden="1"/>
    </xf>
    <xf numFmtId="164" fontId="33" fillId="14" borderId="1" xfId="0" applyNumberFormat="1" applyFont="1" applyFill="1" applyBorder="1" applyAlignment="1" applyProtection="1">
      <alignment vertical="center" wrapText="1"/>
      <protection hidden="1"/>
    </xf>
    <xf numFmtId="164" fontId="28" fillId="0" borderId="46" xfId="0" applyNumberFormat="1" applyFont="1" applyBorder="1" applyAlignment="1" applyProtection="1">
      <alignment wrapText="1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170" fontId="1" fillId="0" borderId="21" xfId="0" applyNumberFormat="1" applyFont="1" applyBorder="1" applyAlignment="1" applyProtection="1">
      <alignment horizontal="right" vertical="center" wrapText="1"/>
      <protection hidden="1"/>
    </xf>
    <xf numFmtId="170" fontId="1" fillId="0" borderId="26" xfId="0" applyNumberFormat="1" applyFont="1" applyBorder="1" applyAlignment="1" applyProtection="1">
      <alignment horizontal="right" vertical="center" wrapText="1"/>
      <protection hidden="1"/>
    </xf>
    <xf numFmtId="164" fontId="1" fillId="3" borderId="36" xfId="0" applyNumberFormat="1" applyFont="1" applyFill="1" applyBorder="1" applyAlignment="1" applyProtection="1">
      <alignment wrapText="1"/>
      <protection hidden="1"/>
    </xf>
    <xf numFmtId="0" fontId="1" fillId="0" borderId="48" xfId="0" applyFont="1" applyBorder="1" applyAlignment="1" applyProtection="1">
      <alignment horizontal="center" wrapText="1"/>
      <protection hidden="1"/>
    </xf>
    <xf numFmtId="170" fontId="1" fillId="0" borderId="48" xfId="0" applyNumberFormat="1" applyFont="1" applyBorder="1" applyAlignment="1" applyProtection="1">
      <alignment horizontal="right" vertical="center" wrapText="1"/>
      <protection hidden="1"/>
    </xf>
    <xf numFmtId="170" fontId="1" fillId="0" borderId="49" xfId="0" applyNumberFormat="1" applyFont="1" applyBorder="1" applyAlignment="1" applyProtection="1">
      <alignment horizontal="right" vertical="center" wrapText="1"/>
      <protection hidden="1"/>
    </xf>
    <xf numFmtId="0" fontId="28" fillId="0" borderId="22" xfId="0" applyFont="1" applyBorder="1" applyAlignment="1" applyProtection="1">
      <alignment horizontal="center" vertical="center" wrapText="1"/>
      <protection hidden="1"/>
    </xf>
    <xf numFmtId="0" fontId="28" fillId="0" borderId="2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31" fillId="3" borderId="1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vertical="center"/>
      <protection locked="0"/>
    </xf>
    <xf numFmtId="170" fontId="38" fillId="13" borderId="1" xfId="0" applyNumberFormat="1" applyFont="1" applyFill="1" applyBorder="1" applyAlignment="1" applyProtection="1">
      <protection hidden="1"/>
    </xf>
    <xf numFmtId="0" fontId="0" fillId="0" borderId="21" xfId="0" applyFont="1" applyBorder="1" applyAlignment="1" applyProtection="1">
      <alignment horizontal="center" vertical="center"/>
      <protection hidden="1"/>
    </xf>
    <xf numFmtId="0" fontId="32" fillId="11" borderId="5" xfId="0" applyFont="1" applyFill="1" applyBorder="1" applyAlignment="1" applyProtection="1">
      <alignment horizontal="center" vertical="center"/>
      <protection hidden="1"/>
    </xf>
    <xf numFmtId="0" fontId="32" fillId="11" borderId="6" xfId="0" applyFont="1" applyFill="1" applyBorder="1" applyAlignment="1" applyProtection="1">
      <alignment horizontal="center" vertic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164" fontId="19" fillId="5" borderId="5" xfId="0" applyNumberFormat="1" applyFont="1" applyFill="1" applyBorder="1" applyAlignment="1" applyProtection="1">
      <alignment horizontal="center"/>
      <protection hidden="1"/>
    </xf>
    <xf numFmtId="0" fontId="19" fillId="5" borderId="4" xfId="0" applyFont="1" applyFill="1" applyBorder="1" applyAlignment="1" applyProtection="1">
      <alignment horizontal="center"/>
      <protection hidden="1"/>
    </xf>
    <xf numFmtId="0" fontId="1" fillId="15" borderId="2" xfId="0" applyFont="1" applyFill="1" applyBorder="1" applyAlignment="1" applyProtection="1">
      <alignment horizontal="center" vertical="center" wrapText="1"/>
      <protection hidden="1"/>
    </xf>
    <xf numFmtId="0" fontId="1" fillId="15" borderId="3" xfId="0" applyFont="1" applyFill="1" applyBorder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1" fillId="16" borderId="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/>
      <protection hidden="1"/>
    </xf>
    <xf numFmtId="0" fontId="1" fillId="16" borderId="2" xfId="0" applyFont="1" applyFill="1" applyBorder="1" applyAlignment="1" applyProtection="1">
      <alignment horizontal="center" vertical="center" wrapText="1"/>
      <protection hidden="1"/>
    </xf>
    <xf numFmtId="0" fontId="1" fillId="16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 applyProtection="1">
      <alignment horizontal="center"/>
      <protection hidden="1"/>
    </xf>
    <xf numFmtId="0" fontId="19" fillId="5" borderId="6" xfId="0" applyFont="1" applyFill="1" applyBorder="1" applyAlignment="1" applyProtection="1">
      <alignment horizontal="center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19" fillId="8" borderId="1" xfId="0" applyFont="1" applyFill="1" applyBorder="1" applyAlignment="1" applyProtection="1">
      <alignment horizontal="center" vertical="center"/>
      <protection hidden="1"/>
    </xf>
    <xf numFmtId="0" fontId="19" fillId="10" borderId="1" xfId="0" applyFont="1" applyFill="1" applyBorder="1" applyAlignment="1" applyProtection="1">
      <alignment horizontal="center" vertical="center"/>
      <protection hidden="1"/>
    </xf>
    <xf numFmtId="0" fontId="19" fillId="6" borderId="1" xfId="0" applyFont="1" applyFill="1" applyBorder="1" applyAlignment="1" applyProtection="1">
      <alignment horizontal="center"/>
      <protection hidden="1"/>
    </xf>
    <xf numFmtId="0" fontId="22" fillId="6" borderId="1" xfId="0" applyFont="1" applyFill="1" applyBorder="1" applyAlignment="1" applyProtection="1">
      <alignment horizontal="center"/>
      <protection hidden="1"/>
    </xf>
    <xf numFmtId="164" fontId="1" fillId="6" borderId="1" xfId="0" applyNumberFormat="1" applyFont="1" applyFill="1" applyBorder="1" applyAlignment="1" applyProtection="1">
      <alignment horizontal="center"/>
      <protection hidden="1"/>
    </xf>
    <xf numFmtId="0" fontId="19" fillId="6" borderId="5" xfId="0" applyFont="1" applyFill="1" applyBorder="1" applyAlignment="1" applyProtection="1">
      <alignment horizontal="center"/>
      <protection hidden="1"/>
    </xf>
    <xf numFmtId="0" fontId="19" fillId="6" borderId="6" xfId="0" applyFont="1" applyFill="1" applyBorder="1" applyAlignment="1" applyProtection="1">
      <alignment horizontal="center"/>
      <protection hidden="1"/>
    </xf>
    <xf numFmtId="0" fontId="19" fillId="6" borderId="4" xfId="0" applyFont="1" applyFill="1" applyBorder="1" applyAlignment="1" applyProtection="1">
      <alignment horizontal="center"/>
      <protection hidden="1"/>
    </xf>
    <xf numFmtId="164" fontId="19" fillId="6" borderId="5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1" fillId="8" borderId="1" xfId="0" applyNumberFormat="1" applyFont="1" applyFill="1" applyBorder="1" applyAlignment="1" applyProtection="1">
      <alignment horizont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67" fontId="23" fillId="9" borderId="1" xfId="0" applyNumberFormat="1" applyFont="1" applyFill="1" applyBorder="1" applyAlignment="1" applyProtection="1">
      <alignment horizontal="center" vertical="center"/>
      <protection hidden="1"/>
    </xf>
    <xf numFmtId="167" fontId="19" fillId="4" borderId="1" xfId="0" applyNumberFormat="1" applyFont="1" applyFill="1" applyBorder="1" applyAlignment="1" applyProtection="1">
      <alignment horizontal="center" vertical="center"/>
      <protection hidden="1"/>
    </xf>
    <xf numFmtId="167" fontId="19" fillId="8" borderId="1" xfId="0" applyNumberFormat="1" applyFont="1" applyFill="1" applyBorder="1" applyAlignment="1" applyProtection="1">
      <alignment horizontal="center" vertical="center"/>
      <protection hidden="1"/>
    </xf>
    <xf numFmtId="167" fontId="19" fillId="1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3" fillId="7" borderId="1" xfId="0" applyFont="1" applyFill="1" applyBorder="1" applyAlignment="1" applyProtection="1">
      <alignment horizontal="center" vertical="center"/>
      <protection hidden="1"/>
    </xf>
    <xf numFmtId="164" fontId="24" fillId="9" borderId="1" xfId="0" applyNumberFormat="1" applyFont="1" applyFill="1" applyBorder="1" applyAlignment="1" applyProtection="1">
      <alignment horizontal="center"/>
      <protection hidden="1"/>
    </xf>
    <xf numFmtId="0" fontId="23" fillId="9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25" fillId="2" borderId="0" xfId="0" applyFont="1" applyFill="1" applyAlignment="1" applyProtection="1">
      <alignment horizontal="center" vertical="center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165" fontId="1" fillId="2" borderId="4" xfId="0" applyNumberFormat="1" applyFont="1" applyFill="1" applyBorder="1" applyAlignment="1" applyProtection="1">
      <alignment horizontal="center" wrapText="1"/>
      <protection locked="0" hidden="1"/>
    </xf>
    <xf numFmtId="0" fontId="1" fillId="14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/>
      <protection hidden="1"/>
    </xf>
    <xf numFmtId="0" fontId="23" fillId="7" borderId="6" xfId="0" applyFont="1" applyFill="1" applyBorder="1" applyAlignment="1" applyProtection="1">
      <alignment horizontal="center"/>
      <protection hidden="1"/>
    </xf>
    <xf numFmtId="0" fontId="23" fillId="7" borderId="4" xfId="0" applyFont="1" applyFill="1" applyBorder="1" applyAlignment="1" applyProtection="1">
      <alignment horizontal="center"/>
      <protection hidden="1"/>
    </xf>
    <xf numFmtId="164" fontId="23" fillId="7" borderId="5" xfId="0" applyNumberFormat="1" applyFont="1" applyFill="1" applyBorder="1" applyAlignment="1" applyProtection="1">
      <alignment horizontal="center"/>
      <protection hidden="1"/>
    </xf>
    <xf numFmtId="0" fontId="1" fillId="14" borderId="37" xfId="0" applyFont="1" applyFill="1" applyBorder="1" applyAlignment="1" applyProtection="1">
      <alignment horizontal="center" vertical="center" wrapText="1"/>
      <protection hidden="1"/>
    </xf>
    <xf numFmtId="0" fontId="1" fillId="14" borderId="38" xfId="0" applyFont="1" applyFill="1" applyBorder="1" applyAlignment="1" applyProtection="1">
      <alignment horizontal="center" vertical="center" wrapText="1"/>
      <protection hidden="1"/>
    </xf>
    <xf numFmtId="0" fontId="1" fillId="14" borderId="39" xfId="0" applyFont="1" applyFill="1" applyBorder="1" applyAlignment="1" applyProtection="1">
      <alignment horizontal="center" vertical="center" wrapText="1"/>
      <protection hidden="1"/>
    </xf>
    <xf numFmtId="0" fontId="1" fillId="14" borderId="40" xfId="0" applyFont="1" applyFill="1" applyBorder="1" applyAlignment="1" applyProtection="1">
      <alignment horizontal="center" vertical="center" wrapText="1"/>
      <protection hidden="1"/>
    </xf>
    <xf numFmtId="0" fontId="1" fillId="14" borderId="41" xfId="0" applyFont="1" applyFill="1" applyBorder="1" applyAlignment="1" applyProtection="1">
      <alignment horizontal="center" vertical="center" wrapText="1"/>
      <protection hidden="1"/>
    </xf>
    <xf numFmtId="0" fontId="1" fillId="14" borderId="42" xfId="0" applyFont="1" applyFill="1" applyBorder="1" applyAlignment="1" applyProtection="1">
      <alignment horizontal="center" vertical="center" wrapText="1"/>
      <protection hidden="1"/>
    </xf>
    <xf numFmtId="0" fontId="19" fillId="14" borderId="1" xfId="0" applyFont="1" applyFill="1" applyBorder="1" applyAlignment="1" applyProtection="1">
      <alignment horizontal="center"/>
      <protection hidden="1"/>
    </xf>
    <xf numFmtId="0" fontId="34" fillId="14" borderId="5" xfId="0" applyFont="1" applyFill="1" applyBorder="1" applyAlignment="1" applyProtection="1">
      <alignment horizontal="center" vertical="center" wrapText="1"/>
      <protection hidden="1"/>
    </xf>
    <xf numFmtId="0" fontId="34" fillId="14" borderId="6" xfId="0" applyFont="1" applyFill="1" applyBorder="1" applyAlignment="1" applyProtection="1">
      <alignment horizontal="center" vertical="center" wrapText="1"/>
      <protection hidden="1"/>
    </xf>
    <xf numFmtId="0" fontId="34" fillId="14" borderId="4" xfId="0" applyFont="1" applyFill="1" applyBorder="1" applyAlignment="1" applyProtection="1">
      <alignment horizontal="center" vertical="center" wrapText="1"/>
      <protection hidden="1"/>
    </xf>
    <xf numFmtId="0" fontId="33" fillId="14" borderId="37" xfId="0" applyFont="1" applyFill="1" applyBorder="1" applyAlignment="1" applyProtection="1">
      <alignment horizontal="center" wrapText="1"/>
      <protection hidden="1"/>
    </xf>
    <xf numFmtId="0" fontId="33" fillId="14" borderId="43" xfId="0" applyFont="1" applyFill="1" applyBorder="1" applyAlignment="1" applyProtection="1">
      <alignment horizontal="center" wrapText="1"/>
      <protection hidden="1"/>
    </xf>
    <xf numFmtId="0" fontId="33" fillId="14" borderId="38" xfId="0" applyFont="1" applyFill="1" applyBorder="1" applyAlignment="1" applyProtection="1">
      <alignment horizontal="center" wrapText="1"/>
      <protection hidden="1"/>
    </xf>
    <xf numFmtId="0" fontId="26" fillId="12" borderId="1" xfId="0" applyFont="1" applyFill="1" applyBorder="1" applyAlignment="1" applyProtection="1">
      <alignment horizontal="center" vertical="center" wrapText="1"/>
      <protection hidden="1"/>
    </xf>
    <xf numFmtId="164" fontId="27" fillId="12" borderId="1" xfId="0" applyNumberFormat="1" applyFont="1" applyFill="1" applyBorder="1" applyAlignment="1" applyProtection="1">
      <alignment horizontal="center" vertical="center"/>
      <protection hidden="1"/>
    </xf>
    <xf numFmtId="0" fontId="27" fillId="12" borderId="1" xfId="0" applyFont="1" applyFill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/>
      <protection hidden="1"/>
    </xf>
    <xf numFmtId="0" fontId="19" fillId="14" borderId="6" xfId="0" applyFont="1" applyFill="1" applyBorder="1" applyAlignment="1" applyProtection="1">
      <alignment horizontal="center"/>
      <protection hidden="1"/>
    </xf>
    <xf numFmtId="0" fontId="11" fillId="3" borderId="5" xfId="0" applyFont="1" applyFill="1" applyBorder="1" applyAlignment="1" applyProtection="1">
      <alignment horizontal="right" vertical="center"/>
      <protection hidden="1"/>
    </xf>
    <xf numFmtId="0" fontId="11" fillId="3" borderId="6" xfId="0" applyFont="1" applyFill="1" applyBorder="1" applyAlignment="1" applyProtection="1">
      <alignment horizontal="right" vertical="center"/>
      <protection hidden="1"/>
    </xf>
    <xf numFmtId="0" fontId="11" fillId="3" borderId="4" xfId="0" applyFont="1" applyFill="1" applyBorder="1" applyAlignment="1" applyProtection="1">
      <alignment horizontal="right" vertical="center"/>
      <protection hidden="1"/>
    </xf>
    <xf numFmtId="0" fontId="37" fillId="13" borderId="6" xfId="0" applyFont="1" applyFill="1" applyBorder="1" applyAlignment="1" applyProtection="1">
      <alignment horizontal="center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center"/>
      <protection hidden="1"/>
    </xf>
    <xf numFmtId="0" fontId="18" fillId="0" borderId="33" xfId="0" applyFont="1" applyBorder="1" applyAlignment="1" applyProtection="1">
      <alignment horizontal="center"/>
      <protection hidden="1"/>
    </xf>
    <xf numFmtId="0" fontId="18" fillId="0" borderId="34" xfId="0" applyFont="1" applyBorder="1" applyAlignment="1" applyProtection="1">
      <alignment horizontal="center"/>
      <protection hidden="1"/>
    </xf>
    <xf numFmtId="0" fontId="18" fillId="0" borderId="12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21" fillId="0" borderId="51" xfId="0" applyFont="1" applyBorder="1" applyAlignment="1" applyProtection="1">
      <alignment horizontal="center"/>
      <protection hidden="1"/>
    </xf>
    <xf numFmtId="0" fontId="21" fillId="0" borderId="11" xfId="0" applyFont="1" applyBorder="1" applyAlignment="1" applyProtection="1">
      <alignment horizontal="center"/>
      <protection hidden="1"/>
    </xf>
    <xf numFmtId="0" fontId="21" fillId="0" borderId="50" xfId="0" applyFont="1" applyBorder="1" applyAlignment="1" applyProtection="1">
      <alignment horizontal="center"/>
      <protection hidden="1"/>
    </xf>
    <xf numFmtId="0" fontId="28" fillId="0" borderId="23" xfId="0" applyFont="1" applyBorder="1" applyAlignment="1" applyProtection="1">
      <alignment horizontal="center" wrapText="1"/>
      <protection hidden="1"/>
    </xf>
    <xf numFmtId="0" fontId="28" fillId="0" borderId="24" xfId="0" applyFont="1" applyBorder="1" applyAlignment="1" applyProtection="1">
      <alignment horizontal="center" wrapText="1"/>
      <protection hidden="1"/>
    </xf>
    <xf numFmtId="0" fontId="28" fillId="0" borderId="25" xfId="0" applyFont="1" applyBorder="1" applyAlignment="1" applyProtection="1">
      <alignment horizontal="center" wrapText="1"/>
      <protection hidden="1"/>
    </xf>
    <xf numFmtId="0" fontId="1" fillId="0" borderId="2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0" borderId="47" xfId="0" applyFont="1" applyBorder="1" applyAlignment="1" applyProtection="1">
      <alignment horizontal="center" vertical="center" wrapText="1"/>
      <protection hidden="1"/>
    </xf>
    <xf numFmtId="0" fontId="1" fillId="0" borderId="48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0" fontId="28" fillId="0" borderId="17" xfId="0" applyFont="1" applyBorder="1" applyAlignment="1" applyProtection="1">
      <alignment horizontal="center" wrapText="1"/>
      <protection hidden="1"/>
    </xf>
    <xf numFmtId="0" fontId="28" fillId="0" borderId="18" xfId="0" applyFont="1" applyBorder="1" applyAlignment="1" applyProtection="1">
      <alignment horizontal="center" wrapText="1"/>
      <protection hidden="1"/>
    </xf>
    <xf numFmtId="0" fontId="28" fillId="0" borderId="19" xfId="0" applyFont="1" applyBorder="1" applyAlignment="1" applyProtection="1">
      <alignment horizontal="center" wrapText="1"/>
      <protection hidden="1"/>
    </xf>
    <xf numFmtId="0" fontId="28" fillId="0" borderId="17" xfId="0" applyFont="1" applyBorder="1" applyAlignment="1" applyProtection="1">
      <alignment horizontal="center" vertical="center" wrapText="1"/>
      <protection hidden="1"/>
    </xf>
    <xf numFmtId="0" fontId="28" fillId="0" borderId="18" xfId="0" applyFont="1" applyBorder="1" applyAlignment="1" applyProtection="1">
      <alignment horizontal="center" vertical="center" wrapText="1"/>
      <protection hidden="1"/>
    </xf>
    <xf numFmtId="0" fontId="28" fillId="0" borderId="31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5" xfId="0" applyFont="1" applyFill="1" applyBorder="1" applyAlignment="1" applyProtection="1">
      <alignment horizontal="center" wrapText="1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0" fillId="0" borderId="22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21" fillId="0" borderId="47" xfId="0" applyFont="1" applyBorder="1" applyAlignment="1" applyProtection="1">
      <alignment horizontal="center" vertical="center"/>
      <protection hidden="1"/>
    </xf>
    <xf numFmtId="0" fontId="21" fillId="0" borderId="48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21" fillId="0" borderId="28" xfId="0" applyFont="1" applyBorder="1" applyAlignment="1" applyProtection="1">
      <alignment horizontal="center"/>
      <protection hidden="1"/>
    </xf>
    <xf numFmtId="0" fontId="21" fillId="0" borderId="29" xfId="0" applyFont="1" applyBorder="1" applyAlignment="1" applyProtection="1">
      <alignment horizontal="center"/>
      <protection hidden="1"/>
    </xf>
    <xf numFmtId="0" fontId="21" fillId="0" borderId="30" xfId="0" applyFont="1" applyBorder="1" applyAlignment="1" applyProtection="1">
      <alignment horizontal="center"/>
      <protection hidden="1"/>
    </xf>
    <xf numFmtId="166" fontId="1" fillId="0" borderId="5" xfId="0" applyNumberFormat="1" applyFont="1" applyBorder="1" applyAlignment="1" applyProtection="1">
      <alignment horizontal="center" wrapText="1"/>
      <protection hidden="1"/>
    </xf>
    <xf numFmtId="166" fontId="1" fillId="0" borderId="4" xfId="0" applyNumberFormat="1" applyFont="1" applyBorder="1" applyAlignment="1" applyProtection="1">
      <alignment horizontal="center" wrapText="1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28" fillId="0" borderId="12" xfId="0" applyFont="1" applyBorder="1" applyAlignment="1" applyProtection="1">
      <alignment horizontal="center" wrapText="1"/>
      <protection hidden="1"/>
    </xf>
    <xf numFmtId="0" fontId="28" fillId="0" borderId="13" xfId="0" applyFont="1" applyBorder="1" applyAlignment="1" applyProtection="1">
      <alignment horizontal="center" wrapText="1"/>
      <protection hidden="1"/>
    </xf>
    <xf numFmtId="0" fontId="28" fillId="0" borderId="44" xfId="0" applyFont="1" applyBorder="1" applyAlignment="1" applyProtection="1">
      <alignment horizontal="center" wrapText="1"/>
      <protection hidden="1"/>
    </xf>
    <xf numFmtId="0" fontId="28" fillId="0" borderId="45" xfId="0" applyFont="1" applyBorder="1" applyAlignment="1" applyProtection="1">
      <alignment horizontal="center" wrapText="1"/>
      <protection hidden="1"/>
    </xf>
    <xf numFmtId="0" fontId="28" fillId="0" borderId="43" xfId="0" applyFont="1" applyBorder="1" applyAlignment="1" applyProtection="1">
      <alignment horizontal="center" wrapText="1"/>
      <protection hidden="1"/>
    </xf>
    <xf numFmtId="0" fontId="28" fillId="0" borderId="38" xfId="0" applyFont="1" applyBorder="1" applyAlignment="1" applyProtection="1">
      <alignment horizont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871090</xdr:colOff>
      <xdr:row>2</xdr:row>
      <xdr:rowOff>150059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8D854B5-852A-4A04-BDF6-7BF86A4B9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78077" cy="915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60</xdr:row>
      <xdr:rowOff>333375</xdr:rowOff>
    </xdr:from>
    <xdr:to>
      <xdr:col>7</xdr:col>
      <xdr:colOff>121920</xdr:colOff>
      <xdr:row>63</xdr:row>
      <xdr:rowOff>123824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57</xdr:row>
      <xdr:rowOff>28574</xdr:rowOff>
    </xdr:from>
    <xdr:to>
      <xdr:col>8</xdr:col>
      <xdr:colOff>619125</xdr:colOff>
      <xdr:row>62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2560" y="99117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showZeros="0" tabSelected="1" topLeftCell="A16" zoomScale="117" zoomScaleNormal="120" workbookViewId="0">
      <selection activeCell="B7" sqref="B7:I7"/>
    </sheetView>
  </sheetViews>
  <sheetFormatPr baseColWidth="10" defaultColWidth="9.140625" defaultRowHeight="15" x14ac:dyDescent="0.25"/>
  <cols>
    <col min="1" max="1" width="27" style="1" customWidth="1"/>
    <col min="2" max="2" width="9.140625" style="1" customWidth="1"/>
    <col min="3" max="3" width="11.42578125" style="1" bestFit="1" customWidth="1"/>
    <col min="4" max="5" width="9.140625" style="1"/>
    <col min="6" max="6" width="11.85546875" style="1" customWidth="1"/>
    <col min="7" max="8" width="9.140625" style="1"/>
    <col min="9" max="9" width="13.42578125" style="1" customWidth="1"/>
    <col min="10" max="16384" width="9.140625" style="1"/>
  </cols>
  <sheetData>
    <row r="1" spans="1:9" ht="30" x14ac:dyDescent="0.4">
      <c r="A1" s="138"/>
      <c r="B1" s="138"/>
      <c r="C1" s="138"/>
      <c r="D1" s="138"/>
      <c r="E1" s="138"/>
      <c r="F1" s="138"/>
      <c r="G1" s="138"/>
      <c r="H1" s="138"/>
      <c r="I1" s="138"/>
    </row>
    <row r="2" spans="1:9" ht="30" x14ac:dyDescent="0.4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4">
      <c r="A3" s="138"/>
      <c r="B3" s="138"/>
      <c r="C3" s="138"/>
      <c r="D3" s="138"/>
      <c r="E3" s="138"/>
      <c r="F3" s="138"/>
      <c r="G3" s="138"/>
      <c r="H3" s="138"/>
      <c r="I3" s="138"/>
    </row>
    <row r="4" spans="1:9" ht="27.75" customHeight="1" x14ac:dyDescent="0.3">
      <c r="A4" s="168" t="s">
        <v>113</v>
      </c>
      <c r="B4" s="168"/>
      <c r="C4" s="168"/>
      <c r="D4" s="168"/>
      <c r="E4" s="168"/>
      <c r="F4" s="168"/>
      <c r="G4" s="168"/>
      <c r="H4" s="168"/>
      <c r="I4" s="168"/>
    </row>
    <row r="5" spans="1:9" ht="27.75" customHeight="1" x14ac:dyDescent="0.3">
      <c r="A5" s="168" t="s">
        <v>112</v>
      </c>
      <c r="B5" s="168"/>
      <c r="C5" s="168"/>
      <c r="D5" s="168"/>
      <c r="E5" s="168"/>
      <c r="F5" s="168"/>
      <c r="G5" s="168"/>
      <c r="H5" s="168"/>
      <c r="I5" s="168"/>
    </row>
    <row r="6" spans="1:9" ht="35.450000000000003" customHeight="1" x14ac:dyDescent="0.25">
      <c r="A6" s="143" t="s">
        <v>50</v>
      </c>
      <c r="B6" s="143"/>
      <c r="C6" s="143"/>
      <c r="D6" s="143"/>
      <c r="E6" s="143"/>
      <c r="F6" s="143"/>
      <c r="G6" s="143"/>
      <c r="H6" s="143"/>
      <c r="I6" s="143"/>
    </row>
    <row r="7" spans="1:9" ht="27" customHeight="1" x14ac:dyDescent="0.25">
      <c r="A7" s="44" t="s">
        <v>49</v>
      </c>
      <c r="B7" s="142"/>
      <c r="C7" s="142"/>
      <c r="D7" s="142"/>
      <c r="E7" s="142"/>
      <c r="F7" s="142"/>
      <c r="G7" s="142"/>
      <c r="H7" s="142"/>
      <c r="I7" s="142"/>
    </row>
    <row r="8" spans="1:9" ht="27" customHeight="1" x14ac:dyDescent="0.25">
      <c r="A8" s="100" t="s">
        <v>125</v>
      </c>
      <c r="B8" s="142"/>
      <c r="C8" s="142"/>
      <c r="D8" s="142"/>
      <c r="E8" s="142"/>
      <c r="F8" s="142"/>
      <c r="G8" s="142"/>
      <c r="H8" s="142"/>
      <c r="I8" s="142"/>
    </row>
    <row r="9" spans="1:9" ht="27" customHeight="1" x14ac:dyDescent="0.25">
      <c r="A9" s="170" t="s">
        <v>129</v>
      </c>
      <c r="B9" s="171"/>
      <c r="C9" s="171"/>
      <c r="D9" s="171"/>
      <c r="E9" s="171"/>
      <c r="F9" s="171"/>
      <c r="G9" s="171"/>
      <c r="H9" s="172"/>
      <c r="I9" s="101"/>
    </row>
    <row r="10" spans="1:9" ht="20.25" customHeight="1" x14ac:dyDescent="0.3">
      <c r="A10" s="173" t="s">
        <v>126</v>
      </c>
      <c r="B10" s="173"/>
      <c r="C10" s="173"/>
      <c r="D10" s="173"/>
      <c r="E10" s="173"/>
      <c r="F10" s="173"/>
      <c r="G10" s="173"/>
      <c r="H10" s="173"/>
      <c r="I10" s="102">
        <f>+I9*400</f>
        <v>0</v>
      </c>
    </row>
    <row r="11" spans="1:9" ht="18" customHeight="1" x14ac:dyDescent="0.25">
      <c r="A11" s="104" t="s">
        <v>105</v>
      </c>
      <c r="B11" s="105"/>
      <c r="C11" s="105"/>
      <c r="D11" s="105"/>
      <c r="E11" s="105"/>
      <c r="F11" s="105"/>
      <c r="G11" s="105"/>
      <c r="H11" s="105"/>
      <c r="I11" s="105"/>
    </row>
    <row r="12" spans="1:9" ht="18" customHeight="1" x14ac:dyDescent="0.25">
      <c r="A12" s="109" t="s">
        <v>0</v>
      </c>
      <c r="B12" s="111" t="s">
        <v>8</v>
      </c>
      <c r="C12" s="111"/>
      <c r="D12" s="109" t="s">
        <v>9</v>
      </c>
      <c r="E12" s="109" t="s">
        <v>11</v>
      </c>
      <c r="F12" s="114" t="s">
        <v>1</v>
      </c>
      <c r="G12" s="112" t="s">
        <v>10</v>
      </c>
      <c r="H12" s="112"/>
      <c r="I12" s="114" t="s">
        <v>11</v>
      </c>
    </row>
    <row r="13" spans="1:9" ht="18" customHeight="1" x14ac:dyDescent="0.25">
      <c r="A13" s="110"/>
      <c r="B13" s="68" t="s">
        <v>52</v>
      </c>
      <c r="C13" s="69" t="s">
        <v>53</v>
      </c>
      <c r="D13" s="110"/>
      <c r="E13" s="110"/>
      <c r="F13" s="115"/>
      <c r="G13" s="70" t="s">
        <v>52</v>
      </c>
      <c r="H13" s="71" t="s">
        <v>53</v>
      </c>
      <c r="I13" s="115"/>
    </row>
    <row r="14" spans="1:9" ht="18" customHeight="1" x14ac:dyDescent="0.25">
      <c r="A14" s="35"/>
      <c r="B14" s="63"/>
      <c r="C14" s="64"/>
      <c r="D14" s="37"/>
      <c r="E14" s="37"/>
      <c r="F14" s="35"/>
      <c r="G14" s="63"/>
      <c r="H14" s="64"/>
      <c r="I14" s="38"/>
    </row>
    <row r="15" spans="1:9" ht="18" customHeight="1" x14ac:dyDescent="0.25">
      <c r="A15" s="35"/>
      <c r="B15" s="63"/>
      <c r="C15" s="64"/>
      <c r="D15" s="37"/>
      <c r="E15" s="37"/>
      <c r="F15" s="35"/>
      <c r="G15" s="63"/>
      <c r="H15" s="64"/>
      <c r="I15" s="38"/>
    </row>
    <row r="16" spans="1:9" ht="18" customHeight="1" x14ac:dyDescent="0.25">
      <c r="A16" s="35"/>
      <c r="B16" s="63"/>
      <c r="C16" s="64"/>
      <c r="D16" s="37"/>
      <c r="E16" s="37"/>
      <c r="F16" s="35"/>
      <c r="G16" s="63"/>
      <c r="H16" s="64"/>
      <c r="I16" s="38"/>
    </row>
    <row r="17" spans="1:9" ht="18" customHeight="1" x14ac:dyDescent="0.25">
      <c r="A17" s="35"/>
      <c r="B17" s="63"/>
      <c r="C17" s="64"/>
      <c r="D17" s="37"/>
      <c r="E17" s="37"/>
      <c r="F17" s="35"/>
      <c r="G17" s="63"/>
      <c r="H17" s="64"/>
      <c r="I17" s="38"/>
    </row>
    <row r="18" spans="1:9" x14ac:dyDescent="0.25">
      <c r="A18" s="35"/>
      <c r="B18" s="63"/>
      <c r="C18" s="64"/>
      <c r="D18" s="37"/>
      <c r="E18" s="37"/>
      <c r="F18" s="35"/>
      <c r="G18" s="63"/>
      <c r="H18" s="64"/>
      <c r="I18" s="38"/>
    </row>
    <row r="19" spans="1:9" ht="15" customHeight="1" x14ac:dyDescent="0.3">
      <c r="A19" s="117" t="s">
        <v>114</v>
      </c>
      <c r="B19" s="117"/>
      <c r="C19" s="117"/>
      <c r="D19" s="117"/>
      <c r="E19" s="117"/>
      <c r="F19" s="117"/>
      <c r="G19" s="117"/>
      <c r="H19" s="117"/>
      <c r="I19" s="117"/>
    </row>
    <row r="20" spans="1:9" x14ac:dyDescent="0.25">
      <c r="A20" s="41" t="s">
        <v>38</v>
      </c>
      <c r="B20" s="116" t="s">
        <v>0</v>
      </c>
      <c r="C20" s="116" t="s">
        <v>1</v>
      </c>
      <c r="D20" s="116" t="s">
        <v>5</v>
      </c>
      <c r="E20" s="116" t="s">
        <v>6</v>
      </c>
      <c r="F20" s="116" t="s">
        <v>2</v>
      </c>
      <c r="G20" s="116" t="s">
        <v>7</v>
      </c>
      <c r="H20" s="116" t="s">
        <v>3</v>
      </c>
      <c r="I20" s="116"/>
    </row>
    <row r="21" spans="1:9" x14ac:dyDescent="0.25">
      <c r="A21" s="7" t="s">
        <v>39</v>
      </c>
      <c r="B21" s="116"/>
      <c r="C21" s="116"/>
      <c r="D21" s="116"/>
      <c r="E21" s="116"/>
      <c r="F21" s="116"/>
      <c r="G21" s="116"/>
      <c r="H21" s="116"/>
      <c r="I21" s="116"/>
    </row>
    <row r="22" spans="1:9" x14ac:dyDescent="0.25">
      <c r="A22" s="42" t="s">
        <v>4</v>
      </c>
      <c r="B22" s="35"/>
      <c r="C22" s="35"/>
      <c r="D22" s="43">
        <f>+E22</f>
        <v>0</v>
      </c>
      <c r="E22" s="34"/>
      <c r="F22" s="39">
        <f t="shared" ref="F22:F32" si="0">+C22-B22</f>
        <v>0</v>
      </c>
      <c r="G22" s="40">
        <f>IF(E22=0,0,IF($A$21="CECHIE",90,100))</f>
        <v>0</v>
      </c>
      <c r="H22" s="106">
        <f>IF(D22="Wrong no. of persons","Wrong no. of persons",+G22*F22*E22)</f>
        <v>0</v>
      </c>
      <c r="I22" s="106"/>
    </row>
    <row r="23" spans="1:9" x14ac:dyDescent="0.25">
      <c r="A23" s="42" t="s">
        <v>4</v>
      </c>
      <c r="B23" s="35"/>
      <c r="C23" s="35"/>
      <c r="D23" s="43">
        <f t="shared" ref="D23" si="1">+E23</f>
        <v>0</v>
      </c>
      <c r="E23" s="34"/>
      <c r="F23" s="39">
        <f t="shared" si="0"/>
        <v>0</v>
      </c>
      <c r="G23" s="65">
        <f t="shared" ref="G23:G24" si="2">IF(E23=0,0,IF($A$21="CECHIE",90,100))</f>
        <v>0</v>
      </c>
      <c r="H23" s="106">
        <f t="shared" ref="H23:H24" si="3">IF(D23="Wrong no. of persons","Wrong no. of persons",+G23*F23*E23)</f>
        <v>0</v>
      </c>
      <c r="I23" s="106"/>
    </row>
    <row r="24" spans="1:9" x14ac:dyDescent="0.25">
      <c r="A24" s="42" t="s">
        <v>4</v>
      </c>
      <c r="B24" s="35"/>
      <c r="C24" s="35"/>
      <c r="D24" s="43">
        <f t="shared" ref="D24" si="4">+E24</f>
        <v>0</v>
      </c>
      <c r="E24" s="34"/>
      <c r="F24" s="39">
        <f t="shared" si="0"/>
        <v>0</v>
      </c>
      <c r="G24" s="65">
        <f t="shared" si="2"/>
        <v>0</v>
      </c>
      <c r="H24" s="106">
        <f t="shared" si="3"/>
        <v>0</v>
      </c>
      <c r="I24" s="106"/>
    </row>
    <row r="25" spans="1:9" x14ac:dyDescent="0.25">
      <c r="A25" s="42" t="s">
        <v>12</v>
      </c>
      <c r="B25" s="35"/>
      <c r="C25" s="35"/>
      <c r="D25" s="43">
        <f>IF(MOD(E25,2)=0,E25/2,"Wrong no. of persons")</f>
        <v>0</v>
      </c>
      <c r="E25" s="34"/>
      <c r="F25" s="39">
        <f t="shared" si="0"/>
        <v>0</v>
      </c>
      <c r="G25" s="40">
        <f>IF(E25=0,0,IF($A$21="CECHIE",70,80))</f>
        <v>0</v>
      </c>
      <c r="H25" s="106">
        <f>IF(D25="Wrong no. of persons",1/0,+G25*F25*E25)</f>
        <v>0</v>
      </c>
      <c r="I25" s="106"/>
    </row>
    <row r="26" spans="1:9" x14ac:dyDescent="0.25">
      <c r="A26" s="42" t="s">
        <v>12</v>
      </c>
      <c r="B26" s="35"/>
      <c r="C26" s="35"/>
      <c r="D26" s="43">
        <f t="shared" ref="D26" si="5">IF(MOD(E26,2)=0,E26/2,"Wrong no. of persons")</f>
        <v>0</v>
      </c>
      <c r="E26" s="34"/>
      <c r="F26" s="39">
        <f t="shared" si="0"/>
        <v>0</v>
      </c>
      <c r="G26" s="65">
        <f t="shared" ref="G26:G28" si="6">IF(E26=0,0,IF($A$21="CECHIE",70,80))</f>
        <v>0</v>
      </c>
      <c r="H26" s="106">
        <f t="shared" ref="H26:H32" si="7">IF(D26="Wrong no. of persons",1/0,+G26*F26*E26)</f>
        <v>0</v>
      </c>
      <c r="I26" s="106"/>
    </row>
    <row r="27" spans="1:9" x14ac:dyDescent="0.25">
      <c r="A27" s="42" t="s">
        <v>12</v>
      </c>
      <c r="B27" s="35"/>
      <c r="C27" s="35"/>
      <c r="D27" s="43">
        <f>IF(MOD(E27,2)=0,E27/2,"Wrong no. of persons")</f>
        <v>0</v>
      </c>
      <c r="E27" s="34"/>
      <c r="F27" s="39">
        <f t="shared" si="0"/>
        <v>0</v>
      </c>
      <c r="G27" s="65">
        <f t="shared" si="6"/>
        <v>0</v>
      </c>
      <c r="H27" s="106">
        <f t="shared" si="7"/>
        <v>0</v>
      </c>
      <c r="I27" s="106"/>
    </row>
    <row r="28" spans="1:9" x14ac:dyDescent="0.25">
      <c r="A28" s="42" t="s">
        <v>12</v>
      </c>
      <c r="B28" s="35"/>
      <c r="C28" s="35"/>
      <c r="D28" s="43">
        <f t="shared" ref="D28" si="8">IF(MOD(E28,2)=0,E28/2,"Wrong no. of persons")</f>
        <v>0</v>
      </c>
      <c r="E28" s="34"/>
      <c r="F28" s="39">
        <f t="shared" si="0"/>
        <v>0</v>
      </c>
      <c r="G28" s="65">
        <f t="shared" si="6"/>
        <v>0</v>
      </c>
      <c r="H28" s="106">
        <f t="shared" si="7"/>
        <v>0</v>
      </c>
      <c r="I28" s="106"/>
    </row>
    <row r="29" spans="1:9" x14ac:dyDescent="0.25">
      <c r="A29" s="42" t="s">
        <v>13</v>
      </c>
      <c r="B29" s="35"/>
      <c r="C29" s="35"/>
      <c r="D29" s="43">
        <f>IF(MOD(E29,3)=0,E29/3,"Wrong no. of persons")</f>
        <v>0</v>
      </c>
      <c r="E29" s="34"/>
      <c r="F29" s="39">
        <f t="shared" si="0"/>
        <v>0</v>
      </c>
      <c r="G29" s="40">
        <f>IF(E29=0,0,IF($A$21="CECHIE",60,70))</f>
        <v>0</v>
      </c>
      <c r="H29" s="106">
        <f t="shared" si="7"/>
        <v>0</v>
      </c>
      <c r="I29" s="106"/>
    </row>
    <row r="30" spans="1:9" x14ac:dyDescent="0.25">
      <c r="A30" s="42" t="s">
        <v>13</v>
      </c>
      <c r="B30" s="35"/>
      <c r="C30" s="35"/>
      <c r="D30" s="43">
        <f t="shared" ref="D30:D31" si="9">IF(MOD(E30,3)=0,E30/3,"Wrong no. of persons")</f>
        <v>0</v>
      </c>
      <c r="E30" s="34"/>
      <c r="F30" s="39">
        <f t="shared" si="0"/>
        <v>0</v>
      </c>
      <c r="G30" s="65">
        <f t="shared" ref="G30:G32" si="10">IF(E30=0,0,IF($A$21="CECHIE",60,70))</f>
        <v>0</v>
      </c>
      <c r="H30" s="106">
        <f t="shared" si="7"/>
        <v>0</v>
      </c>
      <c r="I30" s="106"/>
    </row>
    <row r="31" spans="1:9" x14ac:dyDescent="0.25">
      <c r="A31" s="42" t="s">
        <v>13</v>
      </c>
      <c r="B31" s="35"/>
      <c r="C31" s="35"/>
      <c r="D31" s="43">
        <f t="shared" si="9"/>
        <v>0</v>
      </c>
      <c r="E31" s="34"/>
      <c r="F31" s="39">
        <f t="shared" si="0"/>
        <v>0</v>
      </c>
      <c r="G31" s="65">
        <f t="shared" si="10"/>
        <v>0</v>
      </c>
      <c r="H31" s="106">
        <f t="shared" si="7"/>
        <v>0</v>
      </c>
      <c r="I31" s="106"/>
    </row>
    <row r="32" spans="1:9" s="32" customFormat="1" x14ac:dyDescent="0.25">
      <c r="A32" s="42" t="s">
        <v>13</v>
      </c>
      <c r="B32" s="35"/>
      <c r="C32" s="35"/>
      <c r="D32" s="43">
        <f t="shared" ref="D32" si="11">IF(MOD(E32,3)=0,E32/3,"Wrong no. of persons")</f>
        <v>0</v>
      </c>
      <c r="E32" s="34"/>
      <c r="F32" s="39">
        <f t="shared" si="0"/>
        <v>0</v>
      </c>
      <c r="G32" s="65">
        <f t="shared" si="10"/>
        <v>0</v>
      </c>
      <c r="H32" s="106">
        <f t="shared" si="7"/>
        <v>0</v>
      </c>
      <c r="I32" s="106"/>
    </row>
    <row r="33" spans="1:9" ht="18.75" x14ac:dyDescent="0.3">
      <c r="A33" s="118" t="s">
        <v>115</v>
      </c>
      <c r="B33" s="119"/>
      <c r="C33" s="119"/>
      <c r="D33" s="119"/>
      <c r="E33" s="119"/>
      <c r="F33" s="119"/>
      <c r="G33" s="108"/>
      <c r="H33" s="107">
        <f>SUM(H22:I32)</f>
        <v>0</v>
      </c>
      <c r="I33" s="108"/>
    </row>
    <row r="34" spans="1:9" ht="18.75" x14ac:dyDescent="0.3">
      <c r="A34" s="124" t="s">
        <v>41</v>
      </c>
      <c r="B34" s="124"/>
      <c r="C34" s="124"/>
      <c r="D34" s="124"/>
      <c r="E34" s="124"/>
      <c r="F34" s="124"/>
      <c r="G34" s="124"/>
      <c r="H34" s="124"/>
      <c r="I34" s="124"/>
    </row>
    <row r="35" spans="1:9" ht="18.75" x14ac:dyDescent="0.3">
      <c r="A35" s="125" t="s">
        <v>42</v>
      </c>
      <c r="B35" s="125"/>
      <c r="C35" s="125"/>
      <c r="D35" s="125"/>
      <c r="E35" s="125"/>
      <c r="F35" s="125"/>
      <c r="G35" s="36"/>
      <c r="H35" s="126">
        <f>+G35*10</f>
        <v>0</v>
      </c>
      <c r="I35" s="126"/>
    </row>
    <row r="36" spans="1:9" ht="18" customHeight="1" x14ac:dyDescent="0.3">
      <c r="A36" s="127" t="s">
        <v>48</v>
      </c>
      <c r="B36" s="128"/>
      <c r="C36" s="128"/>
      <c r="D36" s="128"/>
      <c r="E36" s="128"/>
      <c r="F36" s="128"/>
      <c r="G36" s="129"/>
      <c r="H36" s="130">
        <f>+H35</f>
        <v>0</v>
      </c>
      <c r="I36" s="129"/>
    </row>
    <row r="37" spans="1:9" ht="18" customHeight="1" x14ac:dyDescent="0.25">
      <c r="A37" s="139" t="s">
        <v>116</v>
      </c>
      <c r="B37" s="139"/>
      <c r="C37" s="139"/>
      <c r="D37" s="139"/>
      <c r="E37" s="139"/>
      <c r="F37" s="120" t="s">
        <v>14</v>
      </c>
      <c r="G37" s="120" t="s">
        <v>15</v>
      </c>
      <c r="H37" s="120" t="s">
        <v>3</v>
      </c>
      <c r="I37" s="120"/>
    </row>
    <row r="38" spans="1:9" x14ac:dyDescent="0.25">
      <c r="A38" s="139"/>
      <c r="B38" s="139"/>
      <c r="C38" s="139"/>
      <c r="D38" s="139"/>
      <c r="E38" s="139"/>
      <c r="F38" s="120"/>
      <c r="G38" s="120"/>
      <c r="H38" s="120"/>
      <c r="I38" s="120"/>
    </row>
    <row r="39" spans="1:9" ht="18.75" x14ac:dyDescent="0.25">
      <c r="A39" s="141" t="s">
        <v>44</v>
      </c>
      <c r="B39" s="141"/>
      <c r="C39" s="141"/>
      <c r="D39" s="134">
        <f>+B60</f>
        <v>43300</v>
      </c>
      <c r="E39" s="134"/>
      <c r="F39" s="36"/>
      <c r="G39" s="36"/>
      <c r="H39" s="140">
        <f>+F39*15+G39*15</f>
        <v>0</v>
      </c>
      <c r="I39" s="140"/>
    </row>
    <row r="40" spans="1:9" ht="18.75" x14ac:dyDescent="0.25">
      <c r="A40" s="121" t="s">
        <v>45</v>
      </c>
      <c r="B40" s="121"/>
      <c r="C40" s="121"/>
      <c r="D40" s="135">
        <f>+B61</f>
        <v>43301</v>
      </c>
      <c r="E40" s="135"/>
      <c r="F40" s="36"/>
      <c r="G40" s="36"/>
      <c r="H40" s="131">
        <f t="shared" ref="H40" si="12">+F40*15+G40*15</f>
        <v>0</v>
      </c>
      <c r="I40" s="131"/>
    </row>
    <row r="41" spans="1:9" ht="18.75" x14ac:dyDescent="0.25">
      <c r="A41" s="122" t="s">
        <v>46</v>
      </c>
      <c r="B41" s="122"/>
      <c r="C41" s="122"/>
      <c r="D41" s="136">
        <f>+B62</f>
        <v>43302</v>
      </c>
      <c r="E41" s="136"/>
      <c r="F41" s="36"/>
      <c r="G41" s="36"/>
      <c r="H41" s="132">
        <f>+F41*12+G41*15</f>
        <v>0</v>
      </c>
      <c r="I41" s="132"/>
    </row>
    <row r="42" spans="1:9" ht="21" customHeight="1" x14ac:dyDescent="0.25">
      <c r="A42" s="123" t="s">
        <v>47</v>
      </c>
      <c r="B42" s="123"/>
      <c r="C42" s="123"/>
      <c r="D42" s="137">
        <f>+B63</f>
        <v>43303</v>
      </c>
      <c r="E42" s="137"/>
      <c r="F42" s="36"/>
      <c r="G42" s="36"/>
      <c r="H42" s="133">
        <f>+F42*12+G42*15</f>
        <v>0</v>
      </c>
      <c r="I42" s="133"/>
    </row>
    <row r="43" spans="1:9" ht="18.75" x14ac:dyDescent="0.3">
      <c r="A43" s="148" t="s">
        <v>117</v>
      </c>
      <c r="B43" s="149"/>
      <c r="C43" s="149"/>
      <c r="D43" s="149"/>
      <c r="E43" s="149"/>
      <c r="F43" s="149"/>
      <c r="G43" s="150"/>
      <c r="H43" s="151">
        <f>SUM(H39:I42)</f>
        <v>0</v>
      </c>
      <c r="I43" s="150"/>
    </row>
    <row r="44" spans="1:9" ht="18.75" x14ac:dyDescent="0.3">
      <c r="A44" s="169" t="s">
        <v>106</v>
      </c>
      <c r="B44" s="169"/>
      <c r="C44" s="169"/>
      <c r="D44" s="169"/>
      <c r="E44" s="169"/>
      <c r="F44" s="169"/>
      <c r="G44" s="169"/>
      <c r="H44" s="169"/>
      <c r="I44" s="169"/>
    </row>
    <row r="45" spans="1:9" x14ac:dyDescent="0.25">
      <c r="A45" s="73" t="s">
        <v>107</v>
      </c>
      <c r="B45" s="152" t="s">
        <v>0</v>
      </c>
      <c r="C45" s="153"/>
      <c r="D45" s="152" t="s">
        <v>1</v>
      </c>
      <c r="E45" s="153"/>
      <c r="F45" s="146" t="s">
        <v>5</v>
      </c>
      <c r="G45" s="146" t="s">
        <v>6</v>
      </c>
      <c r="H45" s="146" t="s">
        <v>2</v>
      </c>
      <c r="I45" s="146" t="s">
        <v>3</v>
      </c>
    </row>
    <row r="46" spans="1:9" x14ac:dyDescent="0.25">
      <c r="A46" s="74" t="s">
        <v>108</v>
      </c>
      <c r="B46" s="154"/>
      <c r="C46" s="155"/>
      <c r="D46" s="156"/>
      <c r="E46" s="157"/>
      <c r="F46" s="146"/>
      <c r="G46" s="146"/>
      <c r="H46" s="146"/>
      <c r="I46" s="146"/>
    </row>
    <row r="47" spans="1:9" x14ac:dyDescent="0.25">
      <c r="A47" s="75" t="s">
        <v>4</v>
      </c>
      <c r="B47" s="144"/>
      <c r="C47" s="145"/>
      <c r="D47" s="144"/>
      <c r="E47" s="145"/>
      <c r="F47" s="77">
        <f>+G47</f>
        <v>0</v>
      </c>
      <c r="G47" s="72"/>
      <c r="H47" s="79">
        <f t="shared" ref="H47:H52" si="13">+D47-B47</f>
        <v>0</v>
      </c>
      <c r="I47" s="80">
        <f>IF(H47&gt;=3,H47*80*G47,H47*90*G47)</f>
        <v>0</v>
      </c>
    </row>
    <row r="48" spans="1:9" x14ac:dyDescent="0.25">
      <c r="A48" s="75" t="s">
        <v>4</v>
      </c>
      <c r="B48" s="144"/>
      <c r="C48" s="145"/>
      <c r="D48" s="144"/>
      <c r="E48" s="145"/>
      <c r="F48" s="77">
        <f t="shared" ref="F48" si="14">+G48</f>
        <v>0</v>
      </c>
      <c r="G48" s="72"/>
      <c r="H48" s="79">
        <f t="shared" si="13"/>
        <v>0</v>
      </c>
      <c r="I48" s="80">
        <f>IF(H48&gt;=3,H48*80*G48,H48*90*G48)</f>
        <v>0</v>
      </c>
    </row>
    <row r="49" spans="1:9" x14ac:dyDescent="0.25">
      <c r="A49" s="76" t="s">
        <v>12</v>
      </c>
      <c r="B49" s="144"/>
      <c r="C49" s="145"/>
      <c r="D49" s="144"/>
      <c r="E49" s="145"/>
      <c r="F49" s="78">
        <f>IF(MOD(G49,2)=0,G49/2,"Wrong no. of persons")</f>
        <v>0</v>
      </c>
      <c r="G49" s="72"/>
      <c r="H49" s="79">
        <f t="shared" si="13"/>
        <v>0</v>
      </c>
      <c r="I49" s="80">
        <f>IF(F49="Wrong no. of persons",1/0,IF(H49&gt;=3,H49*60*G49,H49*70*G49))</f>
        <v>0</v>
      </c>
    </row>
    <row r="50" spans="1:9" x14ac:dyDescent="0.25">
      <c r="A50" s="76" t="s">
        <v>12</v>
      </c>
      <c r="B50" s="144"/>
      <c r="C50" s="145"/>
      <c r="D50" s="144"/>
      <c r="E50" s="145"/>
      <c r="F50" s="78">
        <f t="shared" ref="F50" si="15">IF(MOD(G50,2)=0,G50/2,"Wrong no. of persons")</f>
        <v>0</v>
      </c>
      <c r="G50" s="72"/>
      <c r="H50" s="79">
        <f t="shared" si="13"/>
        <v>0</v>
      </c>
      <c r="I50" s="80">
        <f>IF(F50="Wrong no. of persons",1/0,IF(H50&gt;=3,H50*60*G50,H50*70*G50))</f>
        <v>0</v>
      </c>
    </row>
    <row r="51" spans="1:9" x14ac:dyDescent="0.25">
      <c r="A51" s="76" t="s">
        <v>13</v>
      </c>
      <c r="B51" s="144"/>
      <c r="C51" s="145"/>
      <c r="D51" s="144"/>
      <c r="E51" s="145"/>
      <c r="F51" s="78">
        <f>IF(MOD(G51,3)=0,G51/3,"Wrong no. of persons")</f>
        <v>0</v>
      </c>
      <c r="G51" s="72"/>
      <c r="H51" s="79">
        <f t="shared" si="13"/>
        <v>0</v>
      </c>
      <c r="I51" s="80">
        <f>IF(F51="Wrong no. of persons",1/0,IF(H51&gt;=3,H51*60*G51,H51*70*G51))</f>
        <v>0</v>
      </c>
    </row>
    <row r="52" spans="1:9" ht="20.25" customHeight="1" x14ac:dyDescent="0.25">
      <c r="A52" s="76" t="s">
        <v>13</v>
      </c>
      <c r="B52" s="144"/>
      <c r="C52" s="145"/>
      <c r="D52" s="144"/>
      <c r="E52" s="145"/>
      <c r="F52" s="78">
        <f t="shared" ref="F52" si="16">IF(MOD(G52,3)=0,G52/3,"Wrong no. of persons")</f>
        <v>0</v>
      </c>
      <c r="G52" s="72"/>
      <c r="H52" s="79">
        <f t="shared" si="13"/>
        <v>0</v>
      </c>
      <c r="I52" s="80">
        <f>IF(F52="Wrong no. of persons",1/0,IF(H52&gt;=3,H52*60*G52,H52*70*G52))</f>
        <v>0</v>
      </c>
    </row>
    <row r="53" spans="1:9" ht="20.25" x14ac:dyDescent="0.3">
      <c r="A53" s="162" t="s">
        <v>122</v>
      </c>
      <c r="B53" s="163"/>
      <c r="C53" s="163"/>
      <c r="D53" s="163"/>
      <c r="E53" s="163"/>
      <c r="F53" s="163"/>
      <c r="G53" s="163"/>
      <c r="H53" s="164"/>
      <c r="I53" s="81">
        <f>SUM(I47:I52)</f>
        <v>0</v>
      </c>
    </row>
    <row r="54" spans="1:9" ht="32.25" customHeight="1" x14ac:dyDescent="0.3">
      <c r="A54" s="158" t="s">
        <v>109</v>
      </c>
      <c r="B54" s="158"/>
      <c r="C54" s="158"/>
      <c r="D54" s="158"/>
      <c r="E54" s="158"/>
      <c r="F54" s="158"/>
      <c r="G54" s="82" t="s">
        <v>6</v>
      </c>
      <c r="H54" s="83" t="s">
        <v>110</v>
      </c>
      <c r="I54" s="83" t="s">
        <v>3</v>
      </c>
    </row>
    <row r="55" spans="1:9" s="32" customFormat="1" ht="32.25" customHeight="1" x14ac:dyDescent="0.25">
      <c r="A55" s="159" t="s">
        <v>111</v>
      </c>
      <c r="B55" s="160"/>
      <c r="C55" s="160"/>
      <c r="D55" s="160"/>
      <c r="E55" s="160"/>
      <c r="F55" s="161"/>
      <c r="G55" s="99"/>
      <c r="H55" s="84">
        <v>20</v>
      </c>
      <c r="I55" s="85">
        <f>+G55*H55</f>
        <v>0</v>
      </c>
    </row>
    <row r="56" spans="1:9" s="32" customFormat="1" ht="46.9" customHeight="1" x14ac:dyDescent="0.25">
      <c r="A56" s="165" t="s">
        <v>123</v>
      </c>
      <c r="B56" s="165"/>
      <c r="C56" s="165"/>
      <c r="D56" s="165"/>
      <c r="E56" s="165"/>
      <c r="F56" s="165"/>
      <c r="G56" s="165"/>
      <c r="H56" s="166">
        <f>+H33+H36+H43+I53+I55+I10</f>
        <v>0</v>
      </c>
      <c r="I56" s="167"/>
    </row>
    <row r="57" spans="1:9" ht="50.25" customHeight="1" x14ac:dyDescent="0.25">
      <c r="A57" s="147" t="s">
        <v>16</v>
      </c>
      <c r="B57" s="147"/>
      <c r="C57" s="147"/>
      <c r="D57" s="147"/>
      <c r="E57" s="147"/>
      <c r="F57" s="147"/>
      <c r="G57" s="147"/>
      <c r="H57" s="147"/>
      <c r="I57" s="147"/>
    </row>
    <row r="58" spans="1:9" ht="20.25" x14ac:dyDescent="0.25">
      <c r="A58" s="113" t="s">
        <v>124</v>
      </c>
      <c r="B58" s="113"/>
      <c r="C58" s="113"/>
      <c r="D58" s="113"/>
      <c r="E58" s="113"/>
      <c r="F58" s="113"/>
      <c r="G58" s="113"/>
      <c r="H58" s="113"/>
      <c r="I58" s="113"/>
    </row>
    <row r="59" spans="1:9" hidden="1" x14ac:dyDescent="0.25">
      <c r="B59" s="59">
        <v>43299</v>
      </c>
      <c r="C59" s="6"/>
      <c r="D59" s="60">
        <f>+B62</f>
        <v>43302</v>
      </c>
      <c r="E59" s="6"/>
      <c r="F59" s="33" t="s">
        <v>43</v>
      </c>
      <c r="H59" s="61">
        <v>1E-8</v>
      </c>
      <c r="I59" s="62">
        <v>1E-8</v>
      </c>
    </row>
    <row r="60" spans="1:9" hidden="1" x14ac:dyDescent="0.25">
      <c r="B60" s="59">
        <f>+B59+1</f>
        <v>43300</v>
      </c>
      <c r="C60" s="6"/>
      <c r="D60" s="60">
        <f>+D59+1</f>
        <v>43303</v>
      </c>
      <c r="E60" s="6"/>
      <c r="F60" s="33" t="s">
        <v>39</v>
      </c>
      <c r="H60" s="1">
        <v>1</v>
      </c>
      <c r="I60" s="62">
        <v>5</v>
      </c>
    </row>
    <row r="61" spans="1:9" hidden="1" x14ac:dyDescent="0.25">
      <c r="B61" s="59">
        <f>+B60+1</f>
        <v>43301</v>
      </c>
      <c r="C61" s="6"/>
      <c r="D61" s="60">
        <f>+D60+1</f>
        <v>43304</v>
      </c>
      <c r="E61" s="6"/>
      <c r="H61" s="1">
        <f>+H60+1</f>
        <v>2</v>
      </c>
      <c r="I61" s="1">
        <f>+I60+5</f>
        <v>10</v>
      </c>
    </row>
    <row r="62" spans="1:9" hidden="1" x14ac:dyDescent="0.25">
      <c r="B62" s="59">
        <f t="shared" ref="B62:B64" si="17">+B61+1</f>
        <v>43302</v>
      </c>
      <c r="C62" s="6"/>
      <c r="D62" s="60">
        <f t="shared" ref="D62:D65" si="18">+D61+1</f>
        <v>43305</v>
      </c>
      <c r="E62" s="6"/>
      <c r="H62" s="1">
        <f t="shared" ref="H62:H82" si="19">+H61+1</f>
        <v>3</v>
      </c>
      <c r="I62" s="1">
        <f t="shared" ref="I62:I70" si="20">+I61+5</f>
        <v>15</v>
      </c>
    </row>
    <row r="63" spans="1:9" hidden="1" x14ac:dyDescent="0.25">
      <c r="B63" s="59">
        <f t="shared" si="17"/>
        <v>43303</v>
      </c>
      <c r="D63" s="60">
        <f t="shared" si="18"/>
        <v>43306</v>
      </c>
      <c r="H63" s="1">
        <f t="shared" si="19"/>
        <v>4</v>
      </c>
      <c r="I63" s="1">
        <f t="shared" si="20"/>
        <v>20</v>
      </c>
    </row>
    <row r="64" spans="1:9" hidden="1" x14ac:dyDescent="0.25">
      <c r="B64" s="59">
        <f t="shared" si="17"/>
        <v>43304</v>
      </c>
      <c r="D64" s="60">
        <f t="shared" si="18"/>
        <v>43307</v>
      </c>
      <c r="H64" s="1">
        <f t="shared" si="19"/>
        <v>5</v>
      </c>
      <c r="I64" s="1">
        <f t="shared" si="20"/>
        <v>25</v>
      </c>
    </row>
    <row r="65" spans="2:9" hidden="1" x14ac:dyDescent="0.25">
      <c r="B65" s="59">
        <f>+B64+1</f>
        <v>43305</v>
      </c>
      <c r="D65" s="60">
        <f t="shared" si="18"/>
        <v>43308</v>
      </c>
      <c r="H65" s="1">
        <f t="shared" si="19"/>
        <v>6</v>
      </c>
      <c r="I65" s="1">
        <f t="shared" si="20"/>
        <v>30</v>
      </c>
    </row>
    <row r="66" spans="2:9" hidden="1" x14ac:dyDescent="0.25">
      <c r="H66" s="1">
        <f t="shared" si="19"/>
        <v>7</v>
      </c>
      <c r="I66" s="1">
        <f t="shared" si="20"/>
        <v>35</v>
      </c>
    </row>
    <row r="67" spans="2:9" hidden="1" x14ac:dyDescent="0.25">
      <c r="H67" s="1">
        <f t="shared" si="19"/>
        <v>8</v>
      </c>
      <c r="I67" s="1">
        <f t="shared" si="20"/>
        <v>40</v>
      </c>
    </row>
    <row r="68" spans="2:9" hidden="1" x14ac:dyDescent="0.25">
      <c r="H68" s="1">
        <f t="shared" si="19"/>
        <v>9</v>
      </c>
      <c r="I68" s="1">
        <f t="shared" si="20"/>
        <v>45</v>
      </c>
    </row>
    <row r="69" spans="2:9" hidden="1" x14ac:dyDescent="0.25">
      <c r="H69" s="1">
        <f t="shared" si="19"/>
        <v>10</v>
      </c>
      <c r="I69" s="1">
        <f t="shared" si="20"/>
        <v>50</v>
      </c>
    </row>
    <row r="70" spans="2:9" hidden="1" x14ac:dyDescent="0.25">
      <c r="H70" s="1">
        <f t="shared" si="19"/>
        <v>11</v>
      </c>
      <c r="I70" s="1">
        <f t="shared" si="20"/>
        <v>55</v>
      </c>
    </row>
    <row r="71" spans="2:9" hidden="1" x14ac:dyDescent="0.25">
      <c r="H71" s="1">
        <f t="shared" si="19"/>
        <v>12</v>
      </c>
    </row>
    <row r="72" spans="2:9" hidden="1" x14ac:dyDescent="0.25">
      <c r="H72" s="1">
        <f t="shared" si="19"/>
        <v>13</v>
      </c>
    </row>
    <row r="73" spans="2:9" hidden="1" x14ac:dyDescent="0.25">
      <c r="H73" s="1">
        <f t="shared" si="19"/>
        <v>14</v>
      </c>
    </row>
    <row r="74" spans="2:9" hidden="1" x14ac:dyDescent="0.25">
      <c r="H74" s="1">
        <f t="shared" si="19"/>
        <v>15</v>
      </c>
    </row>
    <row r="75" spans="2:9" hidden="1" x14ac:dyDescent="0.25">
      <c r="H75" s="1">
        <f t="shared" si="19"/>
        <v>16</v>
      </c>
    </row>
    <row r="76" spans="2:9" hidden="1" x14ac:dyDescent="0.25">
      <c r="H76" s="1">
        <f t="shared" si="19"/>
        <v>17</v>
      </c>
    </row>
    <row r="77" spans="2:9" hidden="1" x14ac:dyDescent="0.25">
      <c r="H77" s="1">
        <f t="shared" si="19"/>
        <v>18</v>
      </c>
    </row>
    <row r="78" spans="2:9" hidden="1" x14ac:dyDescent="0.25">
      <c r="H78" s="1">
        <f t="shared" si="19"/>
        <v>19</v>
      </c>
    </row>
    <row r="79" spans="2:9" hidden="1" x14ac:dyDescent="0.25">
      <c r="H79" s="1">
        <f t="shared" si="19"/>
        <v>20</v>
      </c>
    </row>
    <row r="80" spans="2:9" hidden="1" x14ac:dyDescent="0.25">
      <c r="H80" s="1">
        <f t="shared" si="19"/>
        <v>21</v>
      </c>
    </row>
    <row r="81" spans="8:8" hidden="1" x14ac:dyDescent="0.25">
      <c r="H81" s="1">
        <f t="shared" si="19"/>
        <v>22</v>
      </c>
    </row>
    <row r="82" spans="8:8" hidden="1" x14ac:dyDescent="0.25">
      <c r="H82" s="1">
        <f t="shared" si="19"/>
        <v>23</v>
      </c>
    </row>
  </sheetData>
  <sheetProtection algorithmName="SHA-512" hashValue="aNqeWqAIRI3NCGfKigfGJVxWjP1E+5x6+r502GMOgI7f7EIXQ35ShVhgiTG0/VtfR5jQJqAZ/piTrSV42oSakg==" saltValue="vFBcGRNO+L5JNoKSVm52VQ==" spinCount="100000" sheet="1" objects="1" scenarios="1" selectLockedCells="1"/>
  <mergeCells count="88">
    <mergeCell ref="H56:I56"/>
    <mergeCell ref="A4:I4"/>
    <mergeCell ref="A5:I5"/>
    <mergeCell ref="A44:I44"/>
    <mergeCell ref="A9:H9"/>
    <mergeCell ref="A10:H10"/>
    <mergeCell ref="B49:C49"/>
    <mergeCell ref="B50:C50"/>
    <mergeCell ref="B51:C51"/>
    <mergeCell ref="B52:C52"/>
    <mergeCell ref="D47:E47"/>
    <mergeCell ref="D48:E48"/>
    <mergeCell ref="D49:E49"/>
    <mergeCell ref="D50:E50"/>
    <mergeCell ref="D51:E51"/>
    <mergeCell ref="D52:E52"/>
    <mergeCell ref="I45:I46"/>
    <mergeCell ref="A57:I57"/>
    <mergeCell ref="A43:G43"/>
    <mergeCell ref="H43:I43"/>
    <mergeCell ref="B45:C46"/>
    <mergeCell ref="D45:E46"/>
    <mergeCell ref="F45:F46"/>
    <mergeCell ref="G45:G46"/>
    <mergeCell ref="H45:H46"/>
    <mergeCell ref="A54:F54"/>
    <mergeCell ref="A55:F55"/>
    <mergeCell ref="B47:C47"/>
    <mergeCell ref="B48:C48"/>
    <mergeCell ref="A53:H53"/>
    <mergeCell ref="A56:G56"/>
    <mergeCell ref="D42:E42"/>
    <mergeCell ref="A1:I1"/>
    <mergeCell ref="A2:I2"/>
    <mergeCell ref="A3:I3"/>
    <mergeCell ref="A37:E38"/>
    <mergeCell ref="H39:I39"/>
    <mergeCell ref="A39:C39"/>
    <mergeCell ref="H28:I28"/>
    <mergeCell ref="B8:I8"/>
    <mergeCell ref="A6:I6"/>
    <mergeCell ref="B7:I7"/>
    <mergeCell ref="B20:B21"/>
    <mergeCell ref="C20:C21"/>
    <mergeCell ref="D20:D21"/>
    <mergeCell ref="E20:E21"/>
    <mergeCell ref="F12:F13"/>
    <mergeCell ref="A40:C40"/>
    <mergeCell ref="A41:C41"/>
    <mergeCell ref="A42:C42"/>
    <mergeCell ref="A34:I34"/>
    <mergeCell ref="A35:F35"/>
    <mergeCell ref="H35:I35"/>
    <mergeCell ref="A36:G36"/>
    <mergeCell ref="H36:I36"/>
    <mergeCell ref="H37:I38"/>
    <mergeCell ref="F37:F38"/>
    <mergeCell ref="H40:I40"/>
    <mergeCell ref="H41:I41"/>
    <mergeCell ref="H42:I42"/>
    <mergeCell ref="D39:E39"/>
    <mergeCell ref="D40:E40"/>
    <mergeCell ref="D41:E41"/>
    <mergeCell ref="A58:I58"/>
    <mergeCell ref="E12:E13"/>
    <mergeCell ref="I12:I13"/>
    <mergeCell ref="G20:G21"/>
    <mergeCell ref="F20:F21"/>
    <mergeCell ref="D12:D13"/>
    <mergeCell ref="A19:I19"/>
    <mergeCell ref="H20:I21"/>
    <mergeCell ref="H22:I22"/>
    <mergeCell ref="H23:I23"/>
    <mergeCell ref="H24:I24"/>
    <mergeCell ref="H25:I25"/>
    <mergeCell ref="H26:I26"/>
    <mergeCell ref="A33:G33"/>
    <mergeCell ref="G37:G38"/>
    <mergeCell ref="H29:I29"/>
    <mergeCell ref="A11:I11"/>
    <mergeCell ref="H31:I31"/>
    <mergeCell ref="H32:I32"/>
    <mergeCell ref="H33:I33"/>
    <mergeCell ref="A12:A13"/>
    <mergeCell ref="B12:C12"/>
    <mergeCell ref="G12:H12"/>
    <mergeCell ref="H27:I27"/>
    <mergeCell ref="H30:I30"/>
  </mergeCells>
  <dataValidations count="9">
    <dataValidation type="list" allowBlank="1" showInputMessage="1" showErrorMessage="1" sqref="C22:C32" xr:uid="{00000000-0002-0000-0000-000000000000}">
      <formula1>$D$59:$D$61</formula1>
    </dataValidation>
    <dataValidation type="list" allowBlank="1" showInputMessage="1" showErrorMessage="1" sqref="A21" xr:uid="{00000000-0002-0000-0000-000001000000}">
      <formula1>$F$59:$F$60</formula1>
    </dataValidation>
    <dataValidation type="list" allowBlank="1" showInputMessage="1" showErrorMessage="1" sqref="B14:B18 G14:G18" xr:uid="{00000000-0002-0000-0000-000004000000}">
      <formula1>$H$59:$H$82</formula1>
    </dataValidation>
    <dataValidation type="list" allowBlank="1" showInputMessage="1" showErrorMessage="1" sqref="C14:C18 H14:H18" xr:uid="{00000000-0002-0000-0000-000005000000}">
      <formula1>$I$59:$I$70</formula1>
    </dataValidation>
    <dataValidation type="list" allowBlank="1" showInputMessage="1" showErrorMessage="1" sqref="A14:A18" xr:uid="{A3AAB47A-62F3-4053-B4B0-01967455E03A}">
      <formula1>$B$59:$B$65</formula1>
    </dataValidation>
    <dataValidation type="list" allowBlank="1" showInputMessage="1" showErrorMessage="1" sqref="F14:F18" xr:uid="{06413E00-7D72-473F-829F-8486F1D95414}">
      <formula1>$D$59:$D$65</formula1>
    </dataValidation>
    <dataValidation type="list" allowBlank="1" showInputMessage="1" showErrorMessage="1" sqref="B22:B32" xr:uid="{CB16ADF5-4F14-4DD1-B5E3-1C6F9AB19E25}">
      <formula1>$B$59:$B$62</formula1>
    </dataValidation>
    <dataValidation type="list" allowBlank="1" showInputMessage="1" showErrorMessage="1" sqref="B47:B52" xr:uid="{43D393C4-34EB-44FC-894E-B3B7C920A0FA}">
      <formula1>$B$64:$B$65</formula1>
    </dataValidation>
    <dataValidation type="list" allowBlank="1" showInputMessage="1" showErrorMessage="1" sqref="D47:D52" xr:uid="{40729E4C-CC92-4DA3-9E64-2A92F54D4B57}">
      <formula1>$D$62:$D$65</formula1>
    </dataValidation>
  </dataValidations>
  <pageMargins left="0.36" right="0.14000000000000001" top="0.25" bottom="0.27" header="0.15" footer="0.01"/>
  <pageSetup paperSize="9" scale="71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9EE41C-804B-443B-85EB-E8F53D880823}">
          <x14:formula1>
            <xm:f>invoice!$L$2:$L$52</xm:f>
          </x14:formula1>
          <xm:sqref>B7:I7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65"/>
  <sheetViews>
    <sheetView showZeros="0" topLeftCell="A44" zoomScale="110" zoomScaleNormal="110" workbookViewId="0">
      <selection activeCell="D14" sqref="D14:I14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3" width="10.140625" style="1" bestFit="1" customWidth="1"/>
    <col min="4" max="6" width="9.140625" style="1"/>
    <col min="7" max="8" width="11.28515625" style="1" customWidth="1"/>
    <col min="9" max="9" width="11.140625" style="1" customWidth="1"/>
    <col min="10" max="11" width="9.140625" style="1"/>
    <col min="12" max="12" width="35.7109375" style="1" hidden="1" customWidth="1"/>
    <col min="13" max="13" width="9.140625" style="1" hidden="1" customWidth="1"/>
    <col min="14" max="16384" width="9.140625" style="1"/>
  </cols>
  <sheetData>
    <row r="1" spans="2:13" ht="34.15" customHeight="1" thickBot="1" x14ac:dyDescent="0.3"/>
    <row r="2" spans="2:13" ht="15" customHeight="1" x14ac:dyDescent="0.25">
      <c r="B2" s="174" t="s">
        <v>22</v>
      </c>
      <c r="C2" s="175"/>
      <c r="D2" s="175"/>
      <c r="E2" s="175"/>
      <c r="F2" s="175"/>
      <c r="G2" s="175"/>
      <c r="H2" s="175"/>
      <c r="I2" s="176"/>
      <c r="J2" s="46"/>
      <c r="L2" s="67" t="s">
        <v>54</v>
      </c>
      <c r="M2">
        <v>10000</v>
      </c>
    </row>
    <row r="3" spans="2:13" ht="15.75" customHeight="1" x14ac:dyDescent="0.25">
      <c r="B3" s="177"/>
      <c r="C3" s="178"/>
      <c r="D3" s="178"/>
      <c r="E3" s="178"/>
      <c r="F3" s="178"/>
      <c r="G3" s="178"/>
      <c r="H3" s="178"/>
      <c r="I3" s="179"/>
      <c r="J3" s="46"/>
      <c r="L3" s="67" t="s">
        <v>55</v>
      </c>
      <c r="M3">
        <f>+M2+10000</f>
        <v>20000</v>
      </c>
    </row>
    <row r="4" spans="2:13" ht="15.75" x14ac:dyDescent="0.25">
      <c r="B4" s="18" t="s">
        <v>23</v>
      </c>
      <c r="C4" s="19"/>
      <c r="D4" s="19"/>
      <c r="E4" s="20" t="s">
        <v>24</v>
      </c>
      <c r="F4" s="19" t="s">
        <v>40</v>
      </c>
      <c r="G4" s="19"/>
      <c r="H4" s="19"/>
      <c r="I4" s="21"/>
      <c r="L4" s="67" t="s">
        <v>56</v>
      </c>
      <c r="M4">
        <f t="shared" ref="M4:M15" si="0">+M3+10000</f>
        <v>30000</v>
      </c>
    </row>
    <row r="5" spans="2:13" ht="15.75" x14ac:dyDescent="0.25">
      <c r="B5" s="18" t="s">
        <v>25</v>
      </c>
      <c r="C5" s="19"/>
      <c r="D5" s="19"/>
      <c r="E5" s="22"/>
      <c r="F5" s="23" t="s">
        <v>26</v>
      </c>
      <c r="G5" s="23"/>
      <c r="H5" s="23"/>
      <c r="I5" s="24"/>
      <c r="L5" s="67" t="s">
        <v>57</v>
      </c>
      <c r="M5">
        <f t="shared" si="0"/>
        <v>40000</v>
      </c>
    </row>
    <row r="6" spans="2:13" ht="15.75" x14ac:dyDescent="0.25">
      <c r="B6" s="18" t="s">
        <v>27</v>
      </c>
      <c r="C6" s="19"/>
      <c r="D6" s="19"/>
      <c r="E6" s="22"/>
      <c r="F6" s="23" t="s">
        <v>28</v>
      </c>
      <c r="G6" s="23"/>
      <c r="H6" s="23"/>
      <c r="I6" s="24"/>
      <c r="L6" s="67" t="s">
        <v>58</v>
      </c>
      <c r="M6">
        <f t="shared" si="0"/>
        <v>50000</v>
      </c>
    </row>
    <row r="7" spans="2:13" s="32" customFormat="1" ht="15.75" x14ac:dyDescent="0.25">
      <c r="B7" s="30" t="s">
        <v>29</v>
      </c>
      <c r="C7" s="28"/>
      <c r="D7" s="28"/>
      <c r="E7" s="31" t="s">
        <v>30</v>
      </c>
      <c r="F7" s="28" t="s">
        <v>37</v>
      </c>
      <c r="G7" s="28"/>
      <c r="H7" s="28"/>
      <c r="I7" s="29"/>
      <c r="L7" s="67" t="s">
        <v>59</v>
      </c>
      <c r="M7">
        <f t="shared" si="0"/>
        <v>60000</v>
      </c>
    </row>
    <row r="8" spans="2:13" ht="15.75" x14ac:dyDescent="0.25">
      <c r="B8" s="18" t="s">
        <v>31</v>
      </c>
      <c r="C8" s="19"/>
      <c r="D8" s="19"/>
      <c r="E8" s="20" t="s">
        <v>32</v>
      </c>
      <c r="F8" s="28" t="s">
        <v>33</v>
      </c>
      <c r="G8" s="28"/>
      <c r="H8" s="28"/>
      <c r="I8" s="29"/>
      <c r="L8" s="67" t="s">
        <v>60</v>
      </c>
      <c r="M8">
        <f t="shared" si="0"/>
        <v>70000</v>
      </c>
    </row>
    <row r="9" spans="2:13" ht="15.75" x14ac:dyDescent="0.25">
      <c r="B9" s="18" t="s">
        <v>34</v>
      </c>
      <c r="C9" s="19"/>
      <c r="D9" s="19"/>
      <c r="E9" s="20" t="s">
        <v>35</v>
      </c>
      <c r="F9" s="28" t="s">
        <v>36</v>
      </c>
      <c r="G9" s="28"/>
      <c r="H9" s="28"/>
      <c r="I9" s="29"/>
      <c r="L9" s="67" t="s">
        <v>61</v>
      </c>
      <c r="M9">
        <f t="shared" si="0"/>
        <v>80000</v>
      </c>
    </row>
    <row r="10" spans="2:13" ht="16.5" thickBot="1" x14ac:dyDescent="0.3">
      <c r="B10" s="25" t="s">
        <v>51</v>
      </c>
      <c r="C10" s="26"/>
      <c r="D10" s="26"/>
      <c r="E10" s="26"/>
      <c r="F10" s="26"/>
      <c r="G10" s="26"/>
      <c r="H10" s="26"/>
      <c r="I10" s="27"/>
      <c r="L10" s="67" t="s">
        <v>62</v>
      </c>
      <c r="M10">
        <f t="shared" si="0"/>
        <v>90000</v>
      </c>
    </row>
    <row r="11" spans="2:13" ht="19.5" x14ac:dyDescent="0.25">
      <c r="B11" s="180" t="str">
        <f>+forms!A4</f>
        <v>Junior European Judo Cup Prague 2018</v>
      </c>
      <c r="C11" s="181"/>
      <c r="D11" s="181"/>
      <c r="E11" s="181"/>
      <c r="F11" s="181"/>
      <c r="G11" s="181"/>
      <c r="H11" s="181"/>
      <c r="I11" s="182"/>
      <c r="J11" s="47"/>
      <c r="L11" s="67" t="s">
        <v>63</v>
      </c>
      <c r="M11">
        <f t="shared" si="0"/>
        <v>100000</v>
      </c>
    </row>
    <row r="12" spans="2:13" ht="20.25" thickBot="1" x14ac:dyDescent="0.3">
      <c r="B12" s="183" t="str">
        <f>+forms!A5</f>
        <v>EJU Junior Training Camp Nymburk 2018</v>
      </c>
      <c r="C12" s="184"/>
      <c r="D12" s="184"/>
      <c r="E12" s="184"/>
      <c r="F12" s="184"/>
      <c r="G12" s="184"/>
      <c r="H12" s="184"/>
      <c r="I12" s="185"/>
      <c r="J12" s="47"/>
      <c r="K12" s="8"/>
      <c r="L12" s="67" t="s">
        <v>64</v>
      </c>
      <c r="M12">
        <f t="shared" si="0"/>
        <v>110000</v>
      </c>
    </row>
    <row r="13" spans="2:13" ht="20.25" x14ac:dyDescent="0.3">
      <c r="B13" s="188" t="s">
        <v>17</v>
      </c>
      <c r="C13" s="189"/>
      <c r="D13" s="190" t="e">
        <f>5000000+VLOOKUP(forms!B7,L2:M57,2,0)+LEN(forms!B8)</f>
        <v>#N/A</v>
      </c>
      <c r="E13" s="190"/>
      <c r="F13" s="57" t="s">
        <v>18</v>
      </c>
      <c r="G13" s="191">
        <f ca="1">TODAY()</f>
        <v>43234</v>
      </c>
      <c r="H13" s="191"/>
      <c r="I13" s="58"/>
      <c r="J13" s="47"/>
      <c r="K13" s="8"/>
      <c r="L13" s="67" t="s">
        <v>65</v>
      </c>
      <c r="M13">
        <f t="shared" si="0"/>
        <v>120000</v>
      </c>
    </row>
    <row r="14" spans="2:13" ht="21" x14ac:dyDescent="0.35">
      <c r="B14" s="56"/>
      <c r="C14" s="9" t="s">
        <v>19</v>
      </c>
      <c r="D14" s="192">
        <f>+forms!B7</f>
        <v>0</v>
      </c>
      <c r="E14" s="192"/>
      <c r="F14" s="192"/>
      <c r="G14" s="192"/>
      <c r="H14" s="192"/>
      <c r="I14" s="193"/>
      <c r="J14" s="8"/>
      <c r="L14" s="67" t="s">
        <v>66</v>
      </c>
      <c r="M14">
        <f t="shared" si="0"/>
        <v>130000</v>
      </c>
    </row>
    <row r="15" spans="2:13" ht="21.75" thickBot="1" x14ac:dyDescent="0.4">
      <c r="B15" s="219">
        <f>+forms!B8</f>
        <v>0</v>
      </c>
      <c r="C15" s="192"/>
      <c r="D15" s="192"/>
      <c r="E15" s="192"/>
      <c r="F15" s="192"/>
      <c r="G15" s="192"/>
      <c r="H15" s="192"/>
      <c r="I15" s="193"/>
      <c r="J15" s="8"/>
      <c r="L15" s="67" t="s">
        <v>67</v>
      </c>
      <c r="M15">
        <f t="shared" si="0"/>
        <v>140000</v>
      </c>
    </row>
    <row r="16" spans="2:13" ht="18.75" customHeight="1" x14ac:dyDescent="0.25">
      <c r="B16" s="220" t="str">
        <f>+forms!A10</f>
        <v xml:space="preserve">IJF referee examination fee </v>
      </c>
      <c r="C16" s="221"/>
      <c r="D16" s="221"/>
      <c r="E16" s="221"/>
      <c r="F16" s="221"/>
      <c r="G16" s="221"/>
      <c r="H16" s="221"/>
      <c r="I16" s="222"/>
      <c r="J16" s="8"/>
      <c r="L16" s="67" t="s">
        <v>68</v>
      </c>
      <c r="M16">
        <f t="shared" ref="M16:M52" si="1">+M15+10000</f>
        <v>150000</v>
      </c>
    </row>
    <row r="17" spans="2:13" ht="18" customHeight="1" x14ac:dyDescent="0.25">
      <c r="B17" s="223" t="s">
        <v>127</v>
      </c>
      <c r="C17" s="224"/>
      <c r="D17" s="224"/>
      <c r="E17" s="224"/>
      <c r="F17" s="224"/>
      <c r="G17" s="224"/>
      <c r="H17" s="224"/>
      <c r="I17" s="103">
        <f>+forms!I9</f>
        <v>0</v>
      </c>
      <c r="J17" s="8"/>
      <c r="L17" s="67" t="s">
        <v>69</v>
      </c>
      <c r="M17">
        <f t="shared" si="1"/>
        <v>160000</v>
      </c>
    </row>
    <row r="18" spans="2:13" ht="19.5" customHeight="1" thickBot="1" x14ac:dyDescent="0.3">
      <c r="B18" s="225" t="s">
        <v>128</v>
      </c>
      <c r="C18" s="226"/>
      <c r="D18" s="226"/>
      <c r="E18" s="226"/>
      <c r="F18" s="226"/>
      <c r="G18" s="226"/>
      <c r="H18" s="226"/>
      <c r="I18" s="54">
        <f>+forms!I10</f>
        <v>0</v>
      </c>
      <c r="J18" s="8"/>
      <c r="L18" s="67" t="s">
        <v>70</v>
      </c>
      <c r="M18">
        <f t="shared" si="1"/>
        <v>170000</v>
      </c>
    </row>
    <row r="19" spans="2:13" ht="21" x14ac:dyDescent="0.35">
      <c r="B19" s="194" t="str">
        <f>+forms!A19</f>
        <v>TOURNAMENT ACCOMMODATION</v>
      </c>
      <c r="C19" s="195"/>
      <c r="D19" s="195"/>
      <c r="E19" s="195"/>
      <c r="F19" s="195"/>
      <c r="G19" s="195"/>
      <c r="H19" s="195"/>
      <c r="I19" s="196"/>
      <c r="J19" s="10"/>
      <c r="L19" s="67" t="s">
        <v>71</v>
      </c>
      <c r="M19">
        <f t="shared" si="1"/>
        <v>180000</v>
      </c>
    </row>
    <row r="20" spans="2:13" x14ac:dyDescent="0.25">
      <c r="B20" s="49" t="str">
        <f>+forms!A20</f>
        <v>HOTEL</v>
      </c>
      <c r="C20" s="206" t="s">
        <v>0</v>
      </c>
      <c r="D20" s="208" t="s">
        <v>1</v>
      </c>
      <c r="E20" s="208" t="s">
        <v>5</v>
      </c>
      <c r="F20" s="208" t="s">
        <v>6</v>
      </c>
      <c r="G20" s="208" t="s">
        <v>2</v>
      </c>
      <c r="H20" s="208" t="s">
        <v>7</v>
      </c>
      <c r="I20" s="205" t="s">
        <v>3</v>
      </c>
      <c r="L20" s="67" t="s">
        <v>72</v>
      </c>
      <c r="M20">
        <f t="shared" si="1"/>
        <v>190000</v>
      </c>
    </row>
    <row r="21" spans="2:13" x14ac:dyDescent="0.25">
      <c r="B21" s="49" t="str">
        <f>+forms!A21</f>
        <v>DUO</v>
      </c>
      <c r="C21" s="207"/>
      <c r="D21" s="208"/>
      <c r="E21" s="208"/>
      <c r="F21" s="208"/>
      <c r="G21" s="208"/>
      <c r="H21" s="208"/>
      <c r="I21" s="205"/>
      <c r="L21" s="67" t="s">
        <v>73</v>
      </c>
      <c r="M21">
        <f t="shared" si="1"/>
        <v>200000</v>
      </c>
    </row>
    <row r="22" spans="2:13" x14ac:dyDescent="0.25">
      <c r="B22" s="50">
        <f>IF(forms!H22=0,0,+forms!A22)</f>
        <v>0</v>
      </c>
      <c r="C22" s="11">
        <f>+forms!B22</f>
        <v>0</v>
      </c>
      <c r="D22" s="11">
        <f>+forms!C22</f>
        <v>0</v>
      </c>
      <c r="E22" s="12">
        <f>+forms!D22</f>
        <v>0</v>
      </c>
      <c r="F22" s="12">
        <f>+forms!E22</f>
        <v>0</v>
      </c>
      <c r="G22" s="3">
        <f>+forms!F22</f>
        <v>0</v>
      </c>
      <c r="H22" s="4">
        <f>+forms!G22</f>
        <v>0</v>
      </c>
      <c r="I22" s="51">
        <f>+forms!H22</f>
        <v>0</v>
      </c>
      <c r="L22" s="67" t="s">
        <v>74</v>
      </c>
      <c r="M22">
        <f t="shared" si="1"/>
        <v>210000</v>
      </c>
    </row>
    <row r="23" spans="2:13" x14ac:dyDescent="0.25">
      <c r="B23" s="50">
        <f>IF(forms!H23=0,0,+forms!A23)</f>
        <v>0</v>
      </c>
      <c r="C23" s="11">
        <f>+forms!B23</f>
        <v>0</v>
      </c>
      <c r="D23" s="11">
        <f>+forms!C23</f>
        <v>0</v>
      </c>
      <c r="E23" s="12">
        <f>+forms!D23</f>
        <v>0</v>
      </c>
      <c r="F23" s="12">
        <f>+forms!E23</f>
        <v>0</v>
      </c>
      <c r="G23" s="3">
        <f>+forms!F23</f>
        <v>0</v>
      </c>
      <c r="H23" s="4">
        <f>+forms!G23</f>
        <v>0</v>
      </c>
      <c r="I23" s="51">
        <f>+forms!H23</f>
        <v>0</v>
      </c>
      <c r="L23" s="67" t="s">
        <v>75</v>
      </c>
      <c r="M23">
        <f t="shared" si="1"/>
        <v>220000</v>
      </c>
    </row>
    <row r="24" spans="2:13" ht="15.75" customHeight="1" x14ac:dyDescent="0.25">
      <c r="B24" s="50">
        <f>IF(forms!H24=0,0,+forms!A24)</f>
        <v>0</v>
      </c>
      <c r="C24" s="11">
        <f>+forms!B24</f>
        <v>0</v>
      </c>
      <c r="D24" s="11">
        <f>+forms!C24</f>
        <v>0</v>
      </c>
      <c r="E24" s="12">
        <f>+forms!D24</f>
        <v>0</v>
      </c>
      <c r="F24" s="12">
        <f>+forms!E24</f>
        <v>0</v>
      </c>
      <c r="G24" s="3">
        <f>+forms!F24</f>
        <v>0</v>
      </c>
      <c r="H24" s="4">
        <f>+forms!G24</f>
        <v>0</v>
      </c>
      <c r="I24" s="51">
        <f>+forms!H24</f>
        <v>0</v>
      </c>
      <c r="L24" s="67" t="s">
        <v>76</v>
      </c>
      <c r="M24">
        <f t="shared" si="1"/>
        <v>230000</v>
      </c>
    </row>
    <row r="25" spans="2:13" x14ac:dyDescent="0.25">
      <c r="B25" s="50">
        <f>IF(forms!H25=0,0,+forms!A25)</f>
        <v>0</v>
      </c>
      <c r="C25" s="11">
        <f>+forms!B25</f>
        <v>0</v>
      </c>
      <c r="D25" s="11">
        <f>+forms!C25</f>
        <v>0</v>
      </c>
      <c r="E25" s="12">
        <f>+forms!D25</f>
        <v>0</v>
      </c>
      <c r="F25" s="12">
        <f>+forms!E25</f>
        <v>0</v>
      </c>
      <c r="G25" s="3">
        <f>+forms!F25</f>
        <v>0</v>
      </c>
      <c r="H25" s="4">
        <f>+forms!G25</f>
        <v>0</v>
      </c>
      <c r="I25" s="51">
        <f>+forms!H25</f>
        <v>0</v>
      </c>
      <c r="L25" s="67" t="s">
        <v>77</v>
      </c>
      <c r="M25">
        <f t="shared" si="1"/>
        <v>240000</v>
      </c>
    </row>
    <row r="26" spans="2:13" x14ac:dyDescent="0.25">
      <c r="B26" s="50">
        <f>IF(forms!H26=0,0,+forms!A26)</f>
        <v>0</v>
      </c>
      <c r="C26" s="11">
        <f>+forms!B26</f>
        <v>0</v>
      </c>
      <c r="D26" s="11">
        <f>+forms!C26</f>
        <v>0</v>
      </c>
      <c r="E26" s="12">
        <f>+forms!D26</f>
        <v>0</v>
      </c>
      <c r="F26" s="12">
        <f>+forms!E26</f>
        <v>0</v>
      </c>
      <c r="G26" s="3">
        <f>+forms!F26</f>
        <v>0</v>
      </c>
      <c r="H26" s="4">
        <f>+forms!G26</f>
        <v>0</v>
      </c>
      <c r="I26" s="51">
        <f>+forms!H26</f>
        <v>0</v>
      </c>
      <c r="L26" s="67" t="s">
        <v>78</v>
      </c>
      <c r="M26">
        <f t="shared" si="1"/>
        <v>250000</v>
      </c>
    </row>
    <row r="27" spans="2:13" x14ac:dyDescent="0.25">
      <c r="B27" s="50">
        <f>IF(forms!H27=0,0,+forms!A27)</f>
        <v>0</v>
      </c>
      <c r="C27" s="11">
        <f>+forms!B27</f>
        <v>0</v>
      </c>
      <c r="D27" s="11">
        <f>+forms!C27</f>
        <v>0</v>
      </c>
      <c r="E27" s="12">
        <f>+forms!D27</f>
        <v>0</v>
      </c>
      <c r="F27" s="12">
        <f>+forms!E27</f>
        <v>0</v>
      </c>
      <c r="G27" s="3">
        <f>+forms!F27</f>
        <v>0</v>
      </c>
      <c r="H27" s="4">
        <f>+forms!G27</f>
        <v>0</v>
      </c>
      <c r="I27" s="51">
        <f>+forms!H27</f>
        <v>0</v>
      </c>
      <c r="L27" s="67" t="s">
        <v>79</v>
      </c>
      <c r="M27">
        <f t="shared" si="1"/>
        <v>260000</v>
      </c>
    </row>
    <row r="28" spans="2:13" x14ac:dyDescent="0.25">
      <c r="B28" s="50">
        <f>IF(forms!H28=0,0,+forms!A28)</f>
        <v>0</v>
      </c>
      <c r="C28" s="11">
        <f>+forms!B28</f>
        <v>0</v>
      </c>
      <c r="D28" s="11">
        <f>+forms!C28</f>
        <v>0</v>
      </c>
      <c r="E28" s="12">
        <f>+forms!D28</f>
        <v>0</v>
      </c>
      <c r="F28" s="12">
        <f>+forms!E28</f>
        <v>0</v>
      </c>
      <c r="G28" s="3">
        <f>+forms!F28</f>
        <v>0</v>
      </c>
      <c r="H28" s="4">
        <f>+forms!G28</f>
        <v>0</v>
      </c>
      <c r="I28" s="51">
        <f>+forms!H28</f>
        <v>0</v>
      </c>
      <c r="L28" s="67" t="s">
        <v>80</v>
      </c>
      <c r="M28">
        <f t="shared" si="1"/>
        <v>270000</v>
      </c>
    </row>
    <row r="29" spans="2:13" x14ac:dyDescent="0.25">
      <c r="B29" s="50">
        <f>IF(forms!H29=0,0,+forms!A29)</f>
        <v>0</v>
      </c>
      <c r="C29" s="11">
        <f>+forms!B29</f>
        <v>0</v>
      </c>
      <c r="D29" s="11">
        <f>+forms!C29</f>
        <v>0</v>
      </c>
      <c r="E29" s="12">
        <f>+forms!D29</f>
        <v>0</v>
      </c>
      <c r="F29" s="12">
        <f>+forms!E29</f>
        <v>0</v>
      </c>
      <c r="G29" s="3">
        <f>+forms!F29</f>
        <v>0</v>
      </c>
      <c r="H29" s="4">
        <f>+forms!G29</f>
        <v>0</v>
      </c>
      <c r="I29" s="51">
        <f>+forms!H29</f>
        <v>0</v>
      </c>
      <c r="L29" s="67" t="s">
        <v>81</v>
      </c>
      <c r="M29">
        <f t="shared" si="1"/>
        <v>280000</v>
      </c>
    </row>
    <row r="30" spans="2:13" x14ac:dyDescent="0.25">
      <c r="B30" s="50">
        <f>IF(forms!H30=0,0,+forms!A30)</f>
        <v>0</v>
      </c>
      <c r="C30" s="11">
        <f>+forms!B30</f>
        <v>0</v>
      </c>
      <c r="D30" s="11">
        <f>+forms!C30</f>
        <v>0</v>
      </c>
      <c r="E30" s="12">
        <f>+forms!D30</f>
        <v>0</v>
      </c>
      <c r="F30" s="12">
        <f>+forms!E30</f>
        <v>0</v>
      </c>
      <c r="G30" s="3">
        <f>+forms!F30</f>
        <v>0</v>
      </c>
      <c r="H30" s="4">
        <f>+forms!G30</f>
        <v>0</v>
      </c>
      <c r="I30" s="51">
        <f>+forms!H30</f>
        <v>0</v>
      </c>
      <c r="L30" s="67" t="s">
        <v>82</v>
      </c>
      <c r="M30">
        <f t="shared" si="1"/>
        <v>290000</v>
      </c>
    </row>
    <row r="31" spans="2:13" x14ac:dyDescent="0.25">
      <c r="B31" s="50">
        <f>IF(forms!H31=0,0,+forms!A31)</f>
        <v>0</v>
      </c>
      <c r="C31" s="11">
        <f>+forms!B31</f>
        <v>0</v>
      </c>
      <c r="D31" s="11">
        <f>+forms!C31</f>
        <v>0</v>
      </c>
      <c r="E31" s="12">
        <f>+forms!D31</f>
        <v>0</v>
      </c>
      <c r="F31" s="12">
        <f>+forms!E31</f>
        <v>0</v>
      </c>
      <c r="G31" s="3">
        <f>+forms!F31</f>
        <v>0</v>
      </c>
      <c r="H31" s="4">
        <f>+forms!G31</f>
        <v>0</v>
      </c>
      <c r="I31" s="51">
        <f>+forms!H31</f>
        <v>0</v>
      </c>
      <c r="L31" s="67" t="s">
        <v>83</v>
      </c>
      <c r="M31">
        <f t="shared" si="1"/>
        <v>300000</v>
      </c>
    </row>
    <row r="32" spans="2:13" x14ac:dyDescent="0.25">
      <c r="B32" s="50">
        <f>IF(forms!H32=0,0,+forms!A32)</f>
        <v>0</v>
      </c>
      <c r="C32" s="11">
        <f>+forms!B32</f>
        <v>0</v>
      </c>
      <c r="D32" s="11">
        <f>+forms!C32</f>
        <v>0</v>
      </c>
      <c r="E32" s="12">
        <f>+forms!D32</f>
        <v>0</v>
      </c>
      <c r="F32" s="12">
        <f>+forms!E32</f>
        <v>0</v>
      </c>
      <c r="G32" s="3">
        <f>+forms!F32</f>
        <v>0</v>
      </c>
      <c r="H32" s="4">
        <f>+forms!G32</f>
        <v>0</v>
      </c>
      <c r="I32" s="51">
        <f>+forms!H32</f>
        <v>0</v>
      </c>
      <c r="L32" s="67" t="s">
        <v>84</v>
      </c>
      <c r="M32">
        <f t="shared" si="1"/>
        <v>310000</v>
      </c>
    </row>
    <row r="33" spans="2:13" ht="15.75" thickBot="1" x14ac:dyDescent="0.3">
      <c r="B33" s="197" t="str">
        <f>+forms!A33</f>
        <v>TOURNAMENT ACCOMMODATION TOTAL</v>
      </c>
      <c r="C33" s="198"/>
      <c r="D33" s="198"/>
      <c r="E33" s="198"/>
      <c r="F33" s="198"/>
      <c r="G33" s="198"/>
      <c r="H33" s="199"/>
      <c r="I33" s="54">
        <f>+forms!H33</f>
        <v>0</v>
      </c>
      <c r="L33" s="67" t="s">
        <v>85</v>
      </c>
      <c r="M33">
        <f t="shared" si="1"/>
        <v>320000</v>
      </c>
    </row>
    <row r="34" spans="2:13" x14ac:dyDescent="0.25">
      <c r="B34" s="210" t="str">
        <f>+forms!A34</f>
        <v>EJU ENRY FEE</v>
      </c>
      <c r="C34" s="211"/>
      <c r="D34" s="211"/>
      <c r="E34" s="211"/>
      <c r="F34" s="211"/>
      <c r="G34" s="211"/>
      <c r="H34" s="211"/>
      <c r="I34" s="212"/>
      <c r="L34" s="67" t="s">
        <v>86</v>
      </c>
      <c r="M34">
        <f t="shared" si="1"/>
        <v>330000</v>
      </c>
    </row>
    <row r="35" spans="2:13" x14ac:dyDescent="0.25">
      <c r="B35" s="200" t="str">
        <f>+forms!A35</f>
        <v>No. of competitors</v>
      </c>
      <c r="C35" s="201"/>
      <c r="D35" s="201"/>
      <c r="E35" s="201"/>
      <c r="F35" s="201"/>
      <c r="G35" s="202"/>
      <c r="H35" s="2">
        <f>+forms!G35</f>
        <v>0</v>
      </c>
      <c r="I35" s="51">
        <f>+forms!H35</f>
        <v>0</v>
      </c>
      <c r="J35" s="45"/>
      <c r="L35" s="67" t="s">
        <v>87</v>
      </c>
      <c r="M35">
        <f t="shared" si="1"/>
        <v>340000</v>
      </c>
    </row>
    <row r="36" spans="2:13" ht="14.45" customHeight="1" thickBot="1" x14ac:dyDescent="0.3">
      <c r="B36" s="197" t="str">
        <f>+forms!A36</f>
        <v>EJU ENRY FEE TOTAL</v>
      </c>
      <c r="C36" s="198"/>
      <c r="D36" s="198"/>
      <c r="E36" s="198"/>
      <c r="F36" s="198"/>
      <c r="G36" s="198"/>
      <c r="H36" s="199"/>
      <c r="I36" s="54">
        <f>+forms!H36</f>
        <v>0</v>
      </c>
      <c r="J36" s="45"/>
      <c r="L36" s="67" t="s">
        <v>88</v>
      </c>
      <c r="M36">
        <f t="shared" si="1"/>
        <v>350000</v>
      </c>
    </row>
    <row r="37" spans="2:13" ht="25.5" x14ac:dyDescent="0.25">
      <c r="B37" s="213" t="str">
        <f>+forms!A37</f>
        <v>MEALS DURING THE TOURNAMENT</v>
      </c>
      <c r="C37" s="214"/>
      <c r="D37" s="214"/>
      <c r="E37" s="214"/>
      <c r="F37" s="215"/>
      <c r="G37" s="52" t="str">
        <f>+forms!F37</f>
        <v>No. of lunches</v>
      </c>
      <c r="H37" s="52" t="str">
        <f>+forms!G37</f>
        <v>No. of dinners</v>
      </c>
      <c r="I37" s="53" t="str">
        <f>+forms!H37</f>
        <v>TOTAL €</v>
      </c>
      <c r="J37" s="45"/>
      <c r="L37" s="67" t="s">
        <v>89</v>
      </c>
      <c r="M37">
        <f t="shared" si="1"/>
        <v>360000</v>
      </c>
    </row>
    <row r="38" spans="2:13" x14ac:dyDescent="0.25">
      <c r="B38" s="200" t="str">
        <f>+forms!A39</f>
        <v>THURSDAY</v>
      </c>
      <c r="C38" s="201"/>
      <c r="D38" s="202"/>
      <c r="E38" s="234">
        <f>+forms!D39</f>
        <v>43300</v>
      </c>
      <c r="F38" s="235"/>
      <c r="G38" s="12">
        <f>+forms!F39</f>
        <v>0</v>
      </c>
      <c r="H38" s="12">
        <f>+forms!G39</f>
        <v>0</v>
      </c>
      <c r="I38" s="51">
        <f>+forms!H39</f>
        <v>0</v>
      </c>
      <c r="J38" s="45"/>
      <c r="L38" s="67" t="s">
        <v>90</v>
      </c>
      <c r="M38">
        <f t="shared" si="1"/>
        <v>370000</v>
      </c>
    </row>
    <row r="39" spans="2:13" x14ac:dyDescent="0.25">
      <c r="B39" s="200" t="str">
        <f>+forms!A40</f>
        <v>FRIDAY</v>
      </c>
      <c r="C39" s="201"/>
      <c r="D39" s="202"/>
      <c r="E39" s="234">
        <f>+forms!D40</f>
        <v>43301</v>
      </c>
      <c r="F39" s="235"/>
      <c r="G39" s="12">
        <f>+forms!F40</f>
        <v>0</v>
      </c>
      <c r="H39" s="12">
        <f>+forms!G40</f>
        <v>0</v>
      </c>
      <c r="I39" s="51">
        <f>+forms!H40</f>
        <v>0</v>
      </c>
      <c r="J39" s="45"/>
      <c r="L39" s="67" t="s">
        <v>91</v>
      </c>
      <c r="M39">
        <f t="shared" si="1"/>
        <v>380000</v>
      </c>
    </row>
    <row r="40" spans="2:13" x14ac:dyDescent="0.25">
      <c r="B40" s="200" t="str">
        <f>+forms!A41</f>
        <v>SATURDAY</v>
      </c>
      <c r="C40" s="201"/>
      <c r="D40" s="202"/>
      <c r="E40" s="234">
        <f>+forms!D41</f>
        <v>43302</v>
      </c>
      <c r="F40" s="235"/>
      <c r="G40" s="12">
        <f>+forms!F41</f>
        <v>0</v>
      </c>
      <c r="H40" s="12">
        <f>+forms!G41</f>
        <v>0</v>
      </c>
      <c r="I40" s="51">
        <f>+forms!H41</f>
        <v>0</v>
      </c>
      <c r="J40" s="45"/>
      <c r="L40" s="67" t="s">
        <v>92</v>
      </c>
      <c r="M40">
        <f t="shared" si="1"/>
        <v>390000</v>
      </c>
    </row>
    <row r="41" spans="2:13" x14ac:dyDescent="0.25">
      <c r="B41" s="200" t="str">
        <f>+forms!A42</f>
        <v>SUNDAY</v>
      </c>
      <c r="C41" s="201"/>
      <c r="D41" s="202"/>
      <c r="E41" s="234">
        <f>+forms!D42</f>
        <v>43303</v>
      </c>
      <c r="F41" s="235"/>
      <c r="G41" s="12">
        <f>+forms!F42</f>
        <v>0</v>
      </c>
      <c r="H41" s="12">
        <f>+forms!G42</f>
        <v>0</v>
      </c>
      <c r="I41" s="51">
        <f>+forms!H42</f>
        <v>0</v>
      </c>
      <c r="J41" s="45"/>
      <c r="L41" s="67" t="s">
        <v>93</v>
      </c>
      <c r="M41">
        <f t="shared" si="1"/>
        <v>400000</v>
      </c>
    </row>
    <row r="42" spans="2:13" ht="15.75" thickBot="1" x14ac:dyDescent="0.3">
      <c r="B42" s="240" t="str">
        <f>+forms!A43</f>
        <v>MEALS DURING THE TOURNAMENT TOTAL</v>
      </c>
      <c r="C42" s="241"/>
      <c r="D42" s="241"/>
      <c r="E42" s="241"/>
      <c r="F42" s="241"/>
      <c r="G42" s="241"/>
      <c r="H42" s="242"/>
      <c r="I42" s="86">
        <f>+forms!H43</f>
        <v>0</v>
      </c>
      <c r="J42" s="45"/>
      <c r="L42" s="67" t="s">
        <v>94</v>
      </c>
      <c r="M42">
        <f t="shared" si="1"/>
        <v>410000</v>
      </c>
    </row>
    <row r="43" spans="2:13" x14ac:dyDescent="0.25">
      <c r="B43" s="231" t="str">
        <f>+forms!A44</f>
        <v>ACCOMMODATION TRAINING CAMP</v>
      </c>
      <c r="C43" s="232"/>
      <c r="D43" s="232"/>
      <c r="E43" s="232"/>
      <c r="F43" s="232"/>
      <c r="G43" s="232"/>
      <c r="H43" s="232"/>
      <c r="I43" s="233"/>
      <c r="J43" s="45"/>
      <c r="L43" s="67" t="s">
        <v>95</v>
      </c>
      <c r="M43">
        <f t="shared" si="1"/>
        <v>420000</v>
      </c>
    </row>
    <row r="44" spans="2:13" ht="25.5" customHeight="1" x14ac:dyDescent="0.25">
      <c r="B44" s="97" t="str">
        <f>+forms!A46</f>
        <v>Sports Center</v>
      </c>
      <c r="C44" s="88" t="str">
        <f>+forms!B45</f>
        <v>Arrival date</v>
      </c>
      <c r="D44" s="236" t="str">
        <f>+forms!D45</f>
        <v>Departure date</v>
      </c>
      <c r="E44" s="236"/>
      <c r="F44" s="87" t="str">
        <f>+forms!F45</f>
        <v>Number / rooms</v>
      </c>
      <c r="G44" s="87" t="str">
        <f>+forms!G45</f>
        <v>Number / persons</v>
      </c>
      <c r="H44" s="87" t="str">
        <f>+forms!H45</f>
        <v>Nights</v>
      </c>
      <c r="I44" s="98" t="str">
        <f>+forms!I45</f>
        <v>TOTAL €</v>
      </c>
      <c r="J44" s="45"/>
      <c r="L44" s="67" t="s">
        <v>96</v>
      </c>
      <c r="M44">
        <f t="shared" si="1"/>
        <v>430000</v>
      </c>
    </row>
    <row r="45" spans="2:13" x14ac:dyDescent="0.25">
      <c r="B45" s="90" t="str">
        <f>+forms!A47</f>
        <v>Single</v>
      </c>
      <c r="C45" s="89">
        <f>+forms!B47</f>
        <v>0</v>
      </c>
      <c r="D45" s="209">
        <f>+forms!D47</f>
        <v>0</v>
      </c>
      <c r="E45" s="209"/>
      <c r="F45" s="66">
        <f>+forms!F47</f>
        <v>0</v>
      </c>
      <c r="G45" s="66">
        <f>+forms!G47</f>
        <v>0</v>
      </c>
      <c r="H45" s="66">
        <f>+forms!H47</f>
        <v>0</v>
      </c>
      <c r="I45" s="91">
        <f>+forms!I47</f>
        <v>0</v>
      </c>
      <c r="J45" s="45"/>
      <c r="L45" s="67" t="s">
        <v>97</v>
      </c>
      <c r="M45">
        <f t="shared" si="1"/>
        <v>440000</v>
      </c>
    </row>
    <row r="46" spans="2:13" x14ac:dyDescent="0.25">
      <c r="B46" s="90" t="str">
        <f>+forms!A48</f>
        <v>Single</v>
      </c>
      <c r="C46" s="89">
        <f>+forms!B48</f>
        <v>0</v>
      </c>
      <c r="D46" s="209">
        <f>+forms!D48</f>
        <v>0</v>
      </c>
      <c r="E46" s="209"/>
      <c r="F46" s="66">
        <f>+forms!F48</f>
        <v>0</v>
      </c>
      <c r="G46" s="66">
        <f>+forms!G48</f>
        <v>0</v>
      </c>
      <c r="H46" s="66">
        <f>+forms!H48</f>
        <v>0</v>
      </c>
      <c r="I46" s="91">
        <f>+forms!I48</f>
        <v>0</v>
      </c>
      <c r="J46" s="45"/>
      <c r="L46" s="67" t="s">
        <v>98</v>
      </c>
      <c r="M46">
        <f t="shared" si="1"/>
        <v>450000</v>
      </c>
    </row>
    <row r="47" spans="2:13" x14ac:dyDescent="0.25">
      <c r="B47" s="90" t="str">
        <f>+forms!A49</f>
        <v>Double</v>
      </c>
      <c r="C47" s="89">
        <f>+forms!B49</f>
        <v>0</v>
      </c>
      <c r="D47" s="209">
        <f>+forms!D49</f>
        <v>0</v>
      </c>
      <c r="E47" s="209"/>
      <c r="F47" s="66">
        <f>+forms!F49</f>
        <v>0</v>
      </c>
      <c r="G47" s="66">
        <f>+forms!G49</f>
        <v>0</v>
      </c>
      <c r="H47" s="66">
        <f>+forms!H49</f>
        <v>0</v>
      </c>
      <c r="I47" s="91">
        <f>+forms!I49</f>
        <v>0</v>
      </c>
      <c r="J47" s="45"/>
      <c r="L47" s="67" t="s">
        <v>99</v>
      </c>
      <c r="M47">
        <f t="shared" si="1"/>
        <v>460000</v>
      </c>
    </row>
    <row r="48" spans="2:13" x14ac:dyDescent="0.25">
      <c r="B48" s="90" t="str">
        <f>+forms!A50</f>
        <v>Double</v>
      </c>
      <c r="C48" s="89">
        <f>+forms!B50</f>
        <v>0</v>
      </c>
      <c r="D48" s="209">
        <f>+forms!D50</f>
        <v>0</v>
      </c>
      <c r="E48" s="209"/>
      <c r="F48" s="66">
        <f>+forms!F50</f>
        <v>0</v>
      </c>
      <c r="G48" s="66">
        <f>+forms!G50</f>
        <v>0</v>
      </c>
      <c r="H48" s="66">
        <f>+forms!H50</f>
        <v>0</v>
      </c>
      <c r="I48" s="91">
        <f>+forms!I50</f>
        <v>0</v>
      </c>
      <c r="J48" s="45"/>
      <c r="L48" s="67" t="s">
        <v>100</v>
      </c>
      <c r="M48">
        <f t="shared" si="1"/>
        <v>470000</v>
      </c>
    </row>
    <row r="49" spans="2:13" x14ac:dyDescent="0.25">
      <c r="B49" s="90" t="str">
        <f>+forms!A51</f>
        <v>Triple</v>
      </c>
      <c r="C49" s="89">
        <f>+forms!B51</f>
        <v>0</v>
      </c>
      <c r="D49" s="209">
        <f>+forms!D51</f>
        <v>0</v>
      </c>
      <c r="E49" s="209"/>
      <c r="F49" s="66">
        <f>+forms!F51</f>
        <v>0</v>
      </c>
      <c r="G49" s="66">
        <f>+forms!G51</f>
        <v>0</v>
      </c>
      <c r="H49" s="66">
        <f>+forms!H51</f>
        <v>0</v>
      </c>
      <c r="I49" s="91">
        <f>+forms!I51</f>
        <v>0</v>
      </c>
      <c r="J49" s="45"/>
      <c r="L49" s="67" t="s">
        <v>101</v>
      </c>
      <c r="M49">
        <f t="shared" si="1"/>
        <v>480000</v>
      </c>
    </row>
    <row r="50" spans="2:13" x14ac:dyDescent="0.25">
      <c r="B50" s="90" t="str">
        <f>+forms!A52</f>
        <v>Triple</v>
      </c>
      <c r="C50" s="89">
        <f>+forms!B52</f>
        <v>0</v>
      </c>
      <c r="D50" s="209">
        <f>+forms!D52</f>
        <v>0</v>
      </c>
      <c r="E50" s="209"/>
      <c r="F50" s="66">
        <f>+forms!F52</f>
        <v>0</v>
      </c>
      <c r="G50" s="66">
        <f>+forms!G52</f>
        <v>0</v>
      </c>
      <c r="H50" s="66">
        <f>+forms!H52</f>
        <v>0</v>
      </c>
      <c r="I50" s="91">
        <f>+forms!I52</f>
        <v>0</v>
      </c>
      <c r="J50" s="45"/>
      <c r="L50" s="67" t="s">
        <v>102</v>
      </c>
      <c r="M50">
        <f t="shared" si="1"/>
        <v>490000</v>
      </c>
    </row>
    <row r="51" spans="2:13" ht="25.5" customHeight="1" thickBot="1" x14ac:dyDescent="0.3">
      <c r="B51" s="203" t="str">
        <f>+forms!A53</f>
        <v>ACCOMMODATION TRAINING CAMP TOTAL</v>
      </c>
      <c r="C51" s="204"/>
      <c r="D51" s="204"/>
      <c r="E51" s="204"/>
      <c r="F51" s="204"/>
      <c r="G51" s="204"/>
      <c r="H51" s="204"/>
      <c r="I51" s="92">
        <f>+forms!I53</f>
        <v>0</v>
      </c>
      <c r="J51" s="45"/>
      <c r="L51" s="67" t="s">
        <v>103</v>
      </c>
      <c r="M51">
        <f t="shared" si="1"/>
        <v>500000</v>
      </c>
    </row>
    <row r="52" spans="2:13" ht="29.25" customHeight="1" x14ac:dyDescent="0.25">
      <c r="B52" s="227" t="s">
        <v>118</v>
      </c>
      <c r="C52" s="228"/>
      <c r="D52" s="228"/>
      <c r="E52" s="228"/>
      <c r="F52" s="228"/>
      <c r="G52" s="33" t="str">
        <f>+forms!G54</f>
        <v>Number / persons</v>
      </c>
      <c r="H52" s="33" t="str">
        <f>+forms!H54</f>
        <v>PP/         person</v>
      </c>
      <c r="I52" s="96" t="str">
        <f>+forms!I54</f>
        <v>TOTAL €</v>
      </c>
      <c r="J52" s="45"/>
      <c r="L52" s="67" t="s">
        <v>104</v>
      </c>
      <c r="M52">
        <f t="shared" si="1"/>
        <v>510000</v>
      </c>
    </row>
    <row r="53" spans="2:13" ht="15.75" thickBot="1" x14ac:dyDescent="0.3">
      <c r="B53" s="229"/>
      <c r="C53" s="230"/>
      <c r="D53" s="230"/>
      <c r="E53" s="230"/>
      <c r="F53" s="230"/>
      <c r="G53" s="94">
        <f>+forms!G55</f>
        <v>0</v>
      </c>
      <c r="H53" s="95">
        <f>+forms!H55</f>
        <v>20</v>
      </c>
      <c r="I53" s="92">
        <f>+forms!I55</f>
        <v>0</v>
      </c>
      <c r="J53" s="45"/>
    </row>
    <row r="54" spans="2:13" ht="15.75" thickBot="1" x14ac:dyDescent="0.3">
      <c r="B54" s="237" t="str">
        <f>+forms!A56</f>
        <v>GRAND TOTAL</v>
      </c>
      <c r="C54" s="238"/>
      <c r="D54" s="238"/>
      <c r="E54" s="238"/>
      <c r="F54" s="238"/>
      <c r="G54" s="238"/>
      <c r="H54" s="239"/>
      <c r="I54" s="55">
        <f>+forms!H56</f>
        <v>0</v>
      </c>
      <c r="J54" s="45"/>
    </row>
    <row r="55" spans="2:13" ht="15.75" thickBot="1" x14ac:dyDescent="0.3">
      <c r="B55" s="216" t="s">
        <v>119</v>
      </c>
      <c r="C55" s="217"/>
      <c r="D55" s="217"/>
      <c r="E55" s="217"/>
      <c r="F55" s="217"/>
      <c r="G55" s="217"/>
      <c r="H55" s="218"/>
      <c r="I55" s="93"/>
      <c r="J55" s="45"/>
    </row>
    <row r="56" spans="2:13" ht="15.75" thickBot="1" x14ac:dyDescent="0.3">
      <c r="B56" s="216" t="s">
        <v>120</v>
      </c>
      <c r="C56" s="217"/>
      <c r="D56" s="217"/>
      <c r="E56" s="217"/>
      <c r="F56" s="217"/>
      <c r="G56" s="217"/>
      <c r="H56" s="218"/>
      <c r="I56" s="93">
        <f>+I67-I55-I57</f>
        <v>0</v>
      </c>
      <c r="J56" s="45"/>
      <c r="L56" s="67"/>
      <c r="M56"/>
    </row>
    <row r="57" spans="2:13" ht="15.75" thickBot="1" x14ac:dyDescent="0.3">
      <c r="B57" s="216" t="s">
        <v>121</v>
      </c>
      <c r="C57" s="217"/>
      <c r="D57" s="217"/>
      <c r="E57" s="217"/>
      <c r="F57" s="217"/>
      <c r="G57" s="217"/>
      <c r="H57" s="218"/>
      <c r="I57" s="93">
        <f>+I67-I55</f>
        <v>0</v>
      </c>
      <c r="J57" s="45"/>
      <c r="L57" s="67"/>
      <c r="M57"/>
    </row>
    <row r="58" spans="2:13" x14ac:dyDescent="0.25">
      <c r="B58" s="48"/>
      <c r="C58" s="48"/>
      <c r="D58" s="48"/>
      <c r="E58" s="48"/>
      <c r="F58" s="48"/>
      <c r="G58" s="48"/>
      <c r="H58" s="48"/>
      <c r="I58" s="48"/>
      <c r="J58" s="45"/>
    </row>
    <row r="59" spans="2:13" x14ac:dyDescent="0.25">
      <c r="B59" s="5"/>
      <c r="J59" s="45"/>
    </row>
    <row r="60" spans="2:13" ht="15.75" thickBot="1" x14ac:dyDescent="0.3">
      <c r="G60" s="8"/>
      <c r="H60" s="8"/>
      <c r="I60" s="8"/>
    </row>
    <row r="61" spans="2:13" ht="27" thickBot="1" x14ac:dyDescent="0.45">
      <c r="B61" s="13" t="s">
        <v>20</v>
      </c>
      <c r="C61" s="14"/>
      <c r="D61" s="186">
        <f>+I54</f>
        <v>0</v>
      </c>
      <c r="E61" s="187"/>
      <c r="G61" s="8"/>
      <c r="H61" s="8"/>
      <c r="I61" s="8"/>
      <c r="J61" s="8"/>
    </row>
    <row r="62" spans="2:13" x14ac:dyDescent="0.25">
      <c r="G62" s="8"/>
      <c r="H62" s="8"/>
      <c r="J62" s="8"/>
    </row>
    <row r="63" spans="2:13" x14ac:dyDescent="0.25">
      <c r="I63" s="15"/>
    </row>
    <row r="64" spans="2:13" x14ac:dyDescent="0.25">
      <c r="G64" s="16"/>
      <c r="H64" s="16"/>
    </row>
    <row r="65" spans="7:7" ht="15.75" x14ac:dyDescent="0.25">
      <c r="G65" s="17" t="s">
        <v>21</v>
      </c>
    </row>
  </sheetData>
  <sheetProtection algorithmName="SHA-512" hashValue="Ubc/yHiGXg8HbVmKRwfL3qWTJ9wXcXZj7mWQlQ/IHkQDmLsxW60FxbNUYlQNGv/SzR2n/5J36k2+F11GCvSJYg==" saltValue="eCnDU8wkdSgGdH4M9Q/3Ww==" spinCount="100000" sheet="1" objects="1" scenarios="1" selectLockedCells="1" selectUnlockedCells="1"/>
  <mergeCells count="48">
    <mergeCell ref="B57:H57"/>
    <mergeCell ref="B15:I15"/>
    <mergeCell ref="B16:I16"/>
    <mergeCell ref="B17:H17"/>
    <mergeCell ref="B18:H18"/>
    <mergeCell ref="B52:F53"/>
    <mergeCell ref="B55:H55"/>
    <mergeCell ref="B56:H56"/>
    <mergeCell ref="B43:I43"/>
    <mergeCell ref="E38:F38"/>
    <mergeCell ref="E39:F39"/>
    <mergeCell ref="E40:F40"/>
    <mergeCell ref="E41:F41"/>
    <mergeCell ref="D44:E44"/>
    <mergeCell ref="B54:H54"/>
    <mergeCell ref="B42:H42"/>
    <mergeCell ref="D50:E50"/>
    <mergeCell ref="B34:I34"/>
    <mergeCell ref="B35:G35"/>
    <mergeCell ref="B36:H36"/>
    <mergeCell ref="B37:F37"/>
    <mergeCell ref="D45:E45"/>
    <mergeCell ref="H20:H21"/>
    <mergeCell ref="D46:E46"/>
    <mergeCell ref="D47:E47"/>
    <mergeCell ref="D48:E48"/>
    <mergeCell ref="D49:E49"/>
    <mergeCell ref="C20:C21"/>
    <mergeCell ref="D20:D21"/>
    <mergeCell ref="E20:E21"/>
    <mergeCell ref="F20:F21"/>
    <mergeCell ref="G20:G21"/>
    <mergeCell ref="B2:I3"/>
    <mergeCell ref="B11:I11"/>
    <mergeCell ref="B12:I12"/>
    <mergeCell ref="D61:E61"/>
    <mergeCell ref="B13:C13"/>
    <mergeCell ref="D13:E13"/>
    <mergeCell ref="G13:H13"/>
    <mergeCell ref="D14:I14"/>
    <mergeCell ref="B19:I19"/>
    <mergeCell ref="B33:H33"/>
    <mergeCell ref="B38:D38"/>
    <mergeCell ref="B39:D39"/>
    <mergeCell ref="B40:D40"/>
    <mergeCell ref="B41:D41"/>
    <mergeCell ref="B51:H51"/>
    <mergeCell ref="I20:I21"/>
  </mergeCells>
  <dataValidations count="2">
    <dataValidation imeMode="off" allowBlank="1" showInputMessage="1" showErrorMessage="1" sqref="B61:D61 B62 B60:I60 I61 G61:H62 I13:I14 B4:B10 E4:F9 B2 B43 D13:D14 J14:J18 C14 B13:B19" xr:uid="{00000000-0002-0000-0100-000000000000}"/>
    <dataValidation type="list" allowBlank="1" showInputMessage="1" showErrorMessage="1" sqref="C22:I32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Hoesl</cp:lastModifiedBy>
  <cp:lastPrinted>2018-05-13T19:43:58Z</cp:lastPrinted>
  <dcterms:created xsi:type="dcterms:W3CDTF">2012-01-10T18:33:01Z</dcterms:created>
  <dcterms:modified xsi:type="dcterms:W3CDTF">2018-05-14T07:45:34Z</dcterms:modified>
</cp:coreProperties>
</file>