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codeName="ThisWorkbook"/>
  <mc:AlternateContent xmlns:mc="http://schemas.openxmlformats.org/markup-compatibility/2006">
    <mc:Choice Requires="x15">
      <x15ac:absPath xmlns:x15ac="http://schemas.microsoft.com/office/spreadsheetml/2010/11/ac" url="G:\Teamablagen\2_Gold\2_Tournaments &amp; Camps\2019\EJO\BUL Sofia\"/>
    </mc:Choice>
  </mc:AlternateContent>
  <xr:revisionPtr revIDLastSave="0" documentId="8_{797E22E3-F4BC-4960-9588-6E2F7D45D5A9}" xr6:coauthVersionLast="40" xr6:coauthVersionMax="40" xr10:uidLastSave="{00000000-0000-0000-0000-000000000000}"/>
  <workbookProtection workbookPassword="BE25" lockStructure="1"/>
  <bookViews>
    <workbookView xWindow="0" yWindow="0" windowWidth="28800" windowHeight="12165" tabRatio="649" firstSheet="1" activeTab="4" xr2:uid="{00000000-000D-0000-FFFF-FFFF00000000}"/>
  </bookViews>
  <sheets>
    <sheet name="forms (2)" sheetId="3" state="hidden" r:id="rId1"/>
    <sheet name="forms" sheetId="1" r:id="rId2"/>
    <sheet name="meals" sheetId="4" r:id="rId3"/>
    <sheet name="invoice" sheetId="2" r:id="rId4"/>
    <sheet name="entry fee invoice" sheetId="5" r:id="rId5"/>
  </sheets>
  <definedNames>
    <definedName name="__xlnm.Print_Area" localSheetId="1">forms!$A$1:$J$53</definedName>
    <definedName name="__xlnm.Print_Area" localSheetId="0">'forms (2)'!$A$1:$M$30</definedName>
    <definedName name="__xlnm.Print_Area_0" localSheetId="1">forms!$A$1:$J$53</definedName>
    <definedName name="__xlnm.Print_Area_0" localSheetId="0">'forms (2)'!$A$1:$M$30</definedName>
    <definedName name="__xlnm.Print_Area_0_0" localSheetId="1">forms!$A$1:$J$53</definedName>
    <definedName name="__xlnm.Print_Area_0_0" localSheetId="0">'forms (2)'!$A$1:$M$30</definedName>
    <definedName name="__xlnm.Print_Area_0_0_0" localSheetId="1">forms!$A$1:$J$53</definedName>
    <definedName name="__xlnm.Print_Area_0_0_0" localSheetId="0">'forms (2)'!$A$1:$M$30</definedName>
    <definedName name="__xlnm.Print_Area_0_0_0_0" localSheetId="1">forms!$A$1:$J$53</definedName>
    <definedName name="__xlnm.Print_Area_0_0_0_0" localSheetId="0">'forms (2)'!$A$1:$M$30</definedName>
    <definedName name="_xlnm.Print_Area" localSheetId="1">forms!$A$1:$J$53</definedName>
    <definedName name="_xlnm.Print_Area" localSheetId="0">'forms (2)'!$A$1:$M$30</definedName>
    <definedName name="_xlnm.Print_Area" localSheetId="3">invoice!$B$1:$J$67</definedName>
    <definedName name="Z_C5C9F73C_E20C_4CC6_8D87_3EB0F1F0BD68_.wvu.PrintArea" localSheetId="1" hidden="1">forms!$A$1:$J$53</definedName>
    <definedName name="Z_C5C9F73C_E20C_4CC6_8D87_3EB0F1F0BD68_.wvu.PrintArea" localSheetId="0" hidden="1">'forms (2)'!$A$1:$M$30</definedName>
    <definedName name="Z_C5C9F73C_E20C_4CC6_8D87_3EB0F1F0BD68_.wvu.Rows" localSheetId="0" hidden="1">'forms (2)'!$33:$39</definedName>
  </definedNames>
  <calcPr calcId="191029"/>
  <customWorkbookViews>
    <customWorkbookView name="Windows User - Personal View" guid="{C5C9F73C-E20C-4CC6-8D87-3EB0F1F0BD68}" mergeInterval="0" personalView="1" maximized="1" windowWidth="1680" windowHeight="794" tabRatio="64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5" l="1"/>
  <c r="D18" i="5" s="1"/>
  <c r="B2" i="4" l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F25" i="1"/>
  <c r="A47" i="1"/>
  <c r="A46" i="1"/>
  <c r="A45" i="1"/>
  <c r="A44" i="1"/>
  <c r="A43" i="1"/>
  <c r="A42" i="1"/>
  <c r="A41" i="1"/>
  <c r="A40" i="1"/>
  <c r="G5" i="4" l="1"/>
  <c r="E5" i="4"/>
  <c r="C5" i="4"/>
  <c r="C13" i="4"/>
  <c r="E13" i="4"/>
  <c r="G13" i="4"/>
  <c r="G12" i="4"/>
  <c r="E12" i="4"/>
  <c r="C12" i="4"/>
  <c r="F40" i="1" l="1"/>
  <c r="F41" i="1"/>
  <c r="F42" i="1"/>
  <c r="F43" i="1"/>
  <c r="F44" i="1"/>
  <c r="F45" i="1"/>
  <c r="F46" i="1"/>
  <c r="F47" i="1"/>
  <c r="F34" i="1"/>
  <c r="F35" i="1"/>
  <c r="F36" i="1"/>
  <c r="F37" i="1"/>
  <c r="F38" i="1"/>
  <c r="F39" i="1"/>
  <c r="F33" i="1"/>
  <c r="G51" i="2" l="1"/>
  <c r="E51" i="2"/>
  <c r="F51" i="2"/>
  <c r="D51" i="2"/>
  <c r="B51" i="2"/>
  <c r="C5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21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21" i="2"/>
  <c r="B20" i="2"/>
  <c r="G7" i="4"/>
  <c r="G8" i="4"/>
  <c r="G9" i="4"/>
  <c r="G10" i="4"/>
  <c r="G6" i="4"/>
  <c r="E10" i="4"/>
  <c r="C10" i="4"/>
  <c r="E9" i="4"/>
  <c r="C9" i="4"/>
  <c r="E8" i="4"/>
  <c r="C8" i="4"/>
  <c r="E7" i="4"/>
  <c r="C7" i="4"/>
  <c r="E6" i="4"/>
  <c r="C6" i="4"/>
  <c r="F28" i="1"/>
  <c r="E24" i="2" s="1"/>
  <c r="E21" i="2"/>
  <c r="F26" i="1"/>
  <c r="E22" i="2" s="1"/>
  <c r="F27" i="1"/>
  <c r="E23" i="2" s="1"/>
  <c r="F29" i="1"/>
  <c r="E25" i="2" s="1"/>
  <c r="F30" i="1"/>
  <c r="E26" i="2" s="1"/>
  <c r="F31" i="1"/>
  <c r="E27" i="2" s="1"/>
  <c r="F32" i="1"/>
  <c r="E28" i="2" s="1"/>
  <c r="H26" i="1"/>
  <c r="G22" i="2" s="1"/>
  <c r="H27" i="1"/>
  <c r="G23" i="2" s="1"/>
  <c r="H28" i="1"/>
  <c r="G24" i="2" s="1"/>
  <c r="H29" i="1"/>
  <c r="G25" i="2" s="1"/>
  <c r="H30" i="1"/>
  <c r="G26" i="2" s="1"/>
  <c r="H31" i="1"/>
  <c r="G27" i="2" s="1"/>
  <c r="H32" i="1"/>
  <c r="G28" i="2" s="1"/>
  <c r="H33" i="1"/>
  <c r="G29" i="2" s="1"/>
  <c r="H34" i="1"/>
  <c r="G30" i="2" s="1"/>
  <c r="H35" i="1"/>
  <c r="G31" i="2" s="1"/>
  <c r="H36" i="1"/>
  <c r="G32" i="2" s="1"/>
  <c r="H37" i="1"/>
  <c r="G33" i="2" s="1"/>
  <c r="H38" i="1"/>
  <c r="G34" i="2" s="1"/>
  <c r="H39" i="1"/>
  <c r="G35" i="2" s="1"/>
  <c r="H40" i="1"/>
  <c r="G36" i="2" s="1"/>
  <c r="H41" i="1"/>
  <c r="G37" i="2" s="1"/>
  <c r="H42" i="1"/>
  <c r="G38" i="2" s="1"/>
  <c r="H43" i="1"/>
  <c r="G39" i="2" s="1"/>
  <c r="H44" i="1"/>
  <c r="G40" i="2" s="1"/>
  <c r="H45" i="1"/>
  <c r="G41" i="2" s="1"/>
  <c r="H46" i="1"/>
  <c r="G42" i="2" s="1"/>
  <c r="H47" i="1"/>
  <c r="G43" i="2" s="1"/>
  <c r="H25" i="1"/>
  <c r="G21" i="2" s="1"/>
  <c r="B58" i="1"/>
  <c r="B59" i="1" s="1"/>
  <c r="B60" i="1" s="1"/>
  <c r="B61" i="1" s="1"/>
  <c r="H36" i="2"/>
  <c r="J44" i="1" l="1"/>
  <c r="J42" i="1"/>
  <c r="J28" i="1"/>
  <c r="J37" i="1"/>
  <c r="J46" i="1"/>
  <c r="J39" i="1"/>
  <c r="J43" i="1"/>
  <c r="J30" i="1"/>
  <c r="J32" i="1"/>
  <c r="J41" i="1"/>
  <c r="J45" i="1"/>
  <c r="J47" i="1"/>
  <c r="J35" i="1"/>
  <c r="J29" i="1"/>
  <c r="J31" i="1"/>
  <c r="J38" i="1"/>
  <c r="J34" i="1"/>
  <c r="J36" i="1"/>
  <c r="I36" i="2"/>
  <c r="J27" i="1"/>
  <c r="J25" i="1"/>
  <c r="H51" i="2"/>
  <c r="H32" i="2"/>
  <c r="I32" i="2" s="1"/>
  <c r="J40" i="1"/>
  <c r="H21" i="2"/>
  <c r="I21" i="2" s="1"/>
  <c r="H35" i="2"/>
  <c r="I35" i="2" s="1"/>
  <c r="H40" i="2"/>
  <c r="I40" i="2" s="1"/>
  <c r="H31" i="2"/>
  <c r="I31" i="2" s="1"/>
  <c r="H43" i="2"/>
  <c r="I43" i="2" s="1"/>
  <c r="H42" i="2"/>
  <c r="I42" i="2" s="1"/>
  <c r="H34" i="2"/>
  <c r="I34" i="2" s="1"/>
  <c r="H30" i="2"/>
  <c r="I30" i="2" s="1"/>
  <c r="H26" i="2"/>
  <c r="I26" i="2" s="1"/>
  <c r="H22" i="2"/>
  <c r="I22" i="2" s="1"/>
  <c r="H41" i="2"/>
  <c r="I41" i="2" s="1"/>
  <c r="H37" i="2"/>
  <c r="I37" i="2" s="1"/>
  <c r="H33" i="2"/>
  <c r="I33" i="2" s="1"/>
  <c r="H29" i="2"/>
  <c r="I29" i="2" s="1"/>
  <c r="H25" i="2"/>
  <c r="I25" i="2" s="1"/>
  <c r="H28" i="2"/>
  <c r="I28" i="2" s="1"/>
  <c r="H24" i="2"/>
  <c r="I24" i="2" s="1"/>
  <c r="H39" i="2"/>
  <c r="I39" i="2" s="1"/>
  <c r="H27" i="2"/>
  <c r="I27" i="2" s="1"/>
  <c r="H23" i="2"/>
  <c r="I23" i="2" s="1"/>
  <c r="H38" i="2"/>
  <c r="I38" i="2" s="1"/>
  <c r="J33" i="1"/>
  <c r="J26" i="1"/>
  <c r="I44" i="2" l="1"/>
  <c r="H54" i="2" s="1"/>
  <c r="H57" i="2" s="1"/>
  <c r="D34" i="3"/>
  <c r="D35" i="3" s="1"/>
  <c r="B34" i="3"/>
  <c r="B35" i="3" s="1"/>
  <c r="L26" i="3"/>
  <c r="K26" i="3"/>
  <c r="J26" i="3"/>
  <c r="I25" i="3"/>
  <c r="H25" i="3"/>
  <c r="F25" i="3"/>
  <c r="A25" i="3"/>
  <c r="I24" i="3"/>
  <c r="H24" i="3"/>
  <c r="F24" i="3"/>
  <c r="A24" i="3"/>
  <c r="I23" i="3"/>
  <c r="H23" i="3"/>
  <c r="F23" i="3"/>
  <c r="I22" i="3"/>
  <c r="H22" i="3"/>
  <c r="F22" i="3"/>
  <c r="I21" i="3"/>
  <c r="H21" i="3"/>
  <c r="F21" i="3"/>
  <c r="I20" i="3"/>
  <c r="H20" i="3"/>
  <c r="F20" i="3"/>
  <c r="G14" i="2"/>
  <c r="C16" i="2"/>
  <c r="M21" i="3" l="1"/>
  <c r="M23" i="3"/>
  <c r="M25" i="3"/>
  <c r="M20" i="3"/>
  <c r="M24" i="3"/>
  <c r="M22" i="3"/>
  <c r="J49" i="1" l="1"/>
  <c r="M27" i="3"/>
</calcChain>
</file>

<file path=xl/sharedStrings.xml><?xml version="1.0" encoding="utf-8"?>
<sst xmlns="http://schemas.openxmlformats.org/spreadsheetml/2006/main" count="188" uniqueCount="93">
  <si>
    <t>Cadet European Judo Championships 2015</t>
  </si>
  <si>
    <t>3 -5 July, 2015</t>
  </si>
  <si>
    <t>IMPORTANT: FILL UP THE GREY CELLS</t>
  </si>
  <si>
    <t>TEAM</t>
  </si>
  <si>
    <t>Traveling details</t>
  </si>
  <si>
    <t>Arrival date</t>
  </si>
  <si>
    <t>Arrival time</t>
  </si>
  <si>
    <t>Flight no.</t>
  </si>
  <si>
    <t>No. Of persons</t>
  </si>
  <si>
    <t>Departure date</t>
  </si>
  <si>
    <t>Departure time</t>
  </si>
  <si>
    <t>FB 301</t>
  </si>
  <si>
    <t>FB 302</t>
  </si>
  <si>
    <t>ACCOMMODATION</t>
  </si>
  <si>
    <t>HOTEL</t>
  </si>
  <si>
    <t>Number / rooms</t>
  </si>
  <si>
    <t>Number / persons</t>
  </si>
  <si>
    <t>Nights</t>
  </si>
  <si>
    <t>PP/night</t>
  </si>
  <si>
    <t>No. of lunches</t>
  </si>
  <si>
    <t>No. of dinners</t>
  </si>
  <si>
    <t>TOTAL €</t>
  </si>
  <si>
    <t>Single</t>
  </si>
  <si>
    <t>Double</t>
  </si>
  <si>
    <t>TOTAL MEALS</t>
  </si>
  <si>
    <t>TOTAL</t>
  </si>
  <si>
    <t>-Lunch packet in the competition hall-7 € per person</t>
  </si>
  <si>
    <t>-Lunch and dinner in the hotel- 15 € per person</t>
  </si>
  <si>
    <t>INVOICE CAN BE PRINTED FROM THE 2ND LIST</t>
  </si>
  <si>
    <t>Bank:</t>
  </si>
  <si>
    <t>Id. No.: 831333217</t>
  </si>
  <si>
    <t>Bulgarian Judo Federation</t>
  </si>
  <si>
    <t>Date:</t>
  </si>
  <si>
    <t>To:</t>
  </si>
  <si>
    <t>IBAN:</t>
  </si>
  <si>
    <t xml:space="preserve">Bank sorting Code: COUNTRYCODE – </t>
  </si>
  <si>
    <t xml:space="preserve">Suit Hotel </t>
  </si>
  <si>
    <t>No. of lunches in the Hall</t>
  </si>
  <si>
    <t>Българска Федерация по Джудо/Bulgarian Judo Federation</t>
  </si>
  <si>
    <t>The representative of Organizational Committee</t>
  </si>
  <si>
    <t>Bank transfer:</t>
  </si>
  <si>
    <t xml:space="preserve">Payment in cash: </t>
  </si>
  <si>
    <t>Additional payment in cash:</t>
  </si>
  <si>
    <t>Signature:</t>
  </si>
  <si>
    <t>Internal transport included</t>
  </si>
  <si>
    <t xml:space="preserve">75, Vassil Levski Blvd. 1040 </t>
  </si>
  <si>
    <t>Sofia,  Bulgaria</t>
  </si>
  <si>
    <t>No. of rooms</t>
  </si>
  <si>
    <t>No. of persons</t>
  </si>
  <si>
    <t>Tel: ++35929300602</t>
  </si>
  <si>
    <t>Per Person / Night  €</t>
  </si>
  <si>
    <t>TOTAL  €</t>
  </si>
  <si>
    <t>No. of lunches / price  €</t>
  </si>
  <si>
    <t>No. of dinners / price  €</t>
  </si>
  <si>
    <t>No. of lunches in the Hall / price  €</t>
  </si>
  <si>
    <t>TOTAL PAYMENT €</t>
  </si>
  <si>
    <t xml:space="preserve">BIC:         </t>
  </si>
  <si>
    <t>Park Hotel Moskva</t>
  </si>
  <si>
    <t>TOTAL €:</t>
  </si>
  <si>
    <t xml:space="preserve">Flight no. 
</t>
  </si>
  <si>
    <t>DATE</t>
  </si>
  <si>
    <t>Trpple</t>
  </si>
  <si>
    <t>Num. Lunch</t>
  </si>
  <si>
    <t xml:space="preserve"> €:</t>
  </si>
  <si>
    <t>MEALS</t>
  </si>
  <si>
    <t>INVOICE CAN BE PRINTED FROM THE 3TH LIST</t>
  </si>
  <si>
    <t>Lunch packet in the competition hall-10 € per person</t>
  </si>
  <si>
    <t>Lunch and dinner in the hotel- 15 € per person</t>
  </si>
  <si>
    <t xml:space="preserve">INVOICE no: </t>
  </si>
  <si>
    <t>Num.Dinner</t>
  </si>
  <si>
    <t>Num.Lunch comp.hall</t>
  </si>
  <si>
    <t xml:space="preserve"> European Judo Open Women</t>
  </si>
  <si>
    <t>02 - 03 February, 2019</t>
  </si>
  <si>
    <t>Vitosha Park Hotel</t>
  </si>
  <si>
    <t xml:space="preserve">e-mail: bfjudo-events@abv.bg </t>
  </si>
  <si>
    <t>judo8@abv.bg</t>
  </si>
  <si>
    <t>DSK Bank</t>
  </si>
  <si>
    <t>73 Vasil Levski Blvd, Sofia 1142</t>
  </si>
  <si>
    <t>BG84STSA93000023302440</t>
  </si>
  <si>
    <t>STSABGSF</t>
  </si>
  <si>
    <t xml:space="preserve">  EJO Women  2019 accommodation</t>
  </si>
  <si>
    <t>European Judo Open Women</t>
  </si>
  <si>
    <t xml:space="preserve"> 2 &amp; 3 February, 2019</t>
  </si>
  <si>
    <t>Tel: ++35929300609</t>
  </si>
  <si>
    <t>e-mail: bfjudo-events@abv.bg / judo8@abv.bg</t>
  </si>
  <si>
    <r>
      <rPr>
        <b/>
        <sz val="12"/>
        <color theme="1"/>
        <rFont val="Arial"/>
        <family val="2"/>
        <charset val="204"/>
      </rPr>
      <t>Date:</t>
    </r>
    <r>
      <rPr>
        <sz val="12"/>
        <color theme="1"/>
        <rFont val="Arial"/>
        <family val="2"/>
        <charset val="204"/>
      </rPr>
      <t xml:space="preserve"> 17.12. 2018</t>
    </r>
  </si>
  <si>
    <r>
      <t>TEAM:</t>
    </r>
    <r>
      <rPr>
        <b/>
        <sz val="12"/>
        <color theme="1"/>
        <rFont val="Arial"/>
        <family val="2"/>
        <charset val="204"/>
      </rPr>
      <t xml:space="preserve"> </t>
    </r>
  </si>
  <si>
    <r>
      <rPr>
        <b/>
        <sz val="12"/>
        <rFont val="Arial"/>
      </rPr>
      <t>ENTRY FEE</t>
    </r>
  </si>
  <si>
    <r>
      <t>Total</t>
    </r>
    <r>
      <rPr>
        <sz val="14"/>
        <rFont val="Calibri"/>
        <family val="2"/>
        <charset val="204"/>
      </rPr>
      <t>€</t>
    </r>
  </si>
  <si>
    <r>
      <rPr>
        <b/>
        <sz val="12"/>
        <rFont val="Arial"/>
      </rPr>
      <t>Bank Transfer</t>
    </r>
  </si>
  <si>
    <r>
      <rPr>
        <b/>
        <sz val="12"/>
        <rFont val="Arial"/>
      </rPr>
      <t>Payment in cash</t>
    </r>
  </si>
  <si>
    <r>
      <rPr>
        <b/>
        <sz val="12"/>
        <rFont val="Arial"/>
      </rPr>
      <t>Additional payment in cash</t>
    </r>
  </si>
  <si>
    <t>Invoice 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</si>
</sst>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/m;@"/>
    <numFmt numFmtId="167" formatCode="#,##0\ [$€-1]"/>
    <numFmt numFmtId="168" formatCode="_(* #,##0_);_(* \(#,##0\);_(* &quot;-&quot;??_);_(@_)"/>
    <numFmt numFmtId="169" formatCode="#,##0_ ;\-#,##0\ "/>
    <numFmt numFmtId="170" formatCode="0;[Red]0"/>
    <numFmt numFmtId="171" formatCode="dd\.m\.yyyy\ &quot;г.&quot;;@"/>
    <numFmt numFmtId="172" formatCode="dd\.mm\.yyyy\ &quot;г.&quot;;@"/>
    <numFmt numFmtId="173" formatCode="#,##0\ [$€-1];[Red]\-#,##0\ [$€-1]"/>
  </numFmts>
  <fonts count="62" x14ac:knownFonts="1"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b/>
      <sz val="20"/>
      <name val="Tahoma"/>
      <family val="2"/>
      <charset val="1"/>
    </font>
    <font>
      <b/>
      <sz val="16"/>
      <color indexed="56"/>
      <name val="Tahoma"/>
      <family val="2"/>
      <charset val="1"/>
    </font>
    <font>
      <b/>
      <sz val="14"/>
      <color indexed="56"/>
      <name val="Cambria"/>
      <family val="1"/>
      <charset val="1"/>
    </font>
    <font>
      <b/>
      <sz val="24"/>
      <color indexed="8"/>
      <name val="Tahoma"/>
      <family val="2"/>
      <charset val="1"/>
    </font>
    <font>
      <b/>
      <sz val="14"/>
      <color indexed="10"/>
      <name val="Cambria"/>
      <family val="1"/>
      <charset val="1"/>
    </font>
    <font>
      <b/>
      <sz val="12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b/>
      <sz val="14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i/>
      <sz val="10"/>
      <color indexed="8"/>
      <name val="Arial"/>
      <family val="2"/>
      <charset val="1"/>
    </font>
    <font>
      <b/>
      <sz val="16"/>
      <color indexed="8"/>
      <name val="Arial"/>
      <family val="2"/>
      <charset val="1"/>
    </font>
    <font>
      <b/>
      <sz val="11"/>
      <color indexed="53"/>
      <name val="Calibri"/>
      <family val="2"/>
      <charset val="1"/>
    </font>
    <font>
      <b/>
      <sz val="16"/>
      <color indexed="10"/>
      <name val="Arial"/>
      <family val="2"/>
      <charset val="1"/>
    </font>
    <font>
      <sz val="11"/>
      <name val="Arial"/>
      <family val="2"/>
      <charset val="1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color indexed="56"/>
      <name val="Arial"/>
      <family val="2"/>
      <charset val="204"/>
    </font>
    <font>
      <sz val="11"/>
      <color indexed="8"/>
      <name val="Calibri"/>
      <family val="2"/>
      <charset val="1"/>
    </font>
    <font>
      <b/>
      <sz val="20"/>
      <name val="Arial"/>
      <family val="2"/>
      <charset val="204"/>
    </font>
    <font>
      <b/>
      <sz val="16"/>
      <color indexed="56"/>
      <name val="Arial"/>
      <family val="2"/>
      <charset val="204"/>
    </font>
    <font>
      <b/>
      <sz val="24"/>
      <color indexed="8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11"/>
      <color indexed="53"/>
      <name val="Arial"/>
      <family val="2"/>
      <charset val="204"/>
    </font>
    <font>
      <b/>
      <sz val="16"/>
      <color indexed="10"/>
      <name val="Arial"/>
      <family val="2"/>
      <charset val="204"/>
    </font>
    <font>
      <b/>
      <sz val="18"/>
      <color indexed="8"/>
      <name val="Arial"/>
      <family val="2"/>
      <charset val="204"/>
    </font>
    <font>
      <sz val="11"/>
      <name val="Arial"/>
      <family val="2"/>
      <charset val="204"/>
    </font>
    <font>
      <b/>
      <sz val="20"/>
      <color indexed="8"/>
      <name val="Arial"/>
      <family val="2"/>
      <charset val="204"/>
    </font>
    <font>
      <sz val="16"/>
      <color indexed="8"/>
      <name val="Arial"/>
      <family val="2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2"/>
      <name val="Arial"/>
      <family val="2"/>
      <charset val="204"/>
    </font>
    <font>
      <sz val="11"/>
      <color indexed="8"/>
      <name val="Arial"/>
      <family val="2"/>
    </font>
    <font>
      <sz val="11"/>
      <name val="Arial"/>
      <family val="2"/>
    </font>
    <font>
      <sz val="16"/>
      <color indexed="8"/>
      <name val="Calibri"/>
      <family val="2"/>
      <charset val="1"/>
    </font>
    <font>
      <b/>
      <sz val="16"/>
      <color indexed="8"/>
      <name val="Arial"/>
      <family val="2"/>
    </font>
    <font>
      <b/>
      <sz val="11"/>
      <name val="Arial"/>
      <family val="2"/>
    </font>
    <font>
      <b/>
      <i/>
      <sz val="12"/>
      <color indexed="8"/>
      <name val="Arial"/>
      <family val="2"/>
    </font>
    <font>
      <b/>
      <i/>
      <sz val="10"/>
      <color indexed="8"/>
      <name val="Arial"/>
      <family val="2"/>
    </font>
    <font>
      <sz val="9"/>
      <color rgb="FF000000"/>
      <name val="Arial"/>
      <family val="2"/>
      <charset val="204"/>
    </font>
    <font>
      <b/>
      <sz val="12"/>
      <color indexed="8"/>
      <name val="Calibri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2"/>
      <name val="Arial"/>
    </font>
    <font>
      <sz val="12"/>
      <name val="Arial"/>
      <family val="2"/>
      <charset val="204"/>
    </font>
    <font>
      <sz val="14"/>
      <name val="Calibri"/>
      <family val="2"/>
      <charset val="204"/>
    </font>
    <font>
      <b/>
      <sz val="16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</cellStyleXfs>
  <cellXfs count="266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Alignme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166" fontId="8" fillId="2" borderId="2" xfId="0" applyNumberFormat="1" applyFont="1" applyFill="1" applyBorder="1" applyAlignment="1" applyProtection="1">
      <alignment horizontal="center" wrapText="1"/>
      <protection locked="0" hidden="1"/>
    </xf>
    <xf numFmtId="0" fontId="0" fillId="0" borderId="2" xfId="0" applyBorder="1" applyProtection="1">
      <protection hidden="1"/>
    </xf>
    <xf numFmtId="20" fontId="0" fillId="2" borderId="2" xfId="0" applyNumberFormat="1" applyFill="1" applyBorder="1" applyAlignment="1" applyProtection="1">
      <alignment horizontal="center" vertical="center"/>
      <protection locked="0" hidden="1"/>
    </xf>
    <xf numFmtId="0" fontId="0" fillId="2" borderId="2" xfId="0" applyFont="1" applyFill="1" applyBorder="1" applyAlignment="1" applyProtection="1">
      <alignment horizontal="center" vertical="center"/>
      <protection locked="0"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166" fontId="8" fillId="2" borderId="1" xfId="0" applyNumberFormat="1" applyFont="1" applyFill="1" applyBorder="1" applyAlignment="1" applyProtection="1">
      <alignment horizontal="center" wrapText="1"/>
      <protection locked="0" hidden="1"/>
    </xf>
    <xf numFmtId="0" fontId="8" fillId="0" borderId="1" xfId="0" applyFont="1" applyBorder="1" applyAlignment="1" applyProtection="1">
      <alignment wrapText="1"/>
      <protection hidden="1"/>
    </xf>
    <xf numFmtId="167" fontId="8" fillId="0" borderId="2" xfId="0" applyNumberFormat="1" applyFont="1" applyBorder="1" applyAlignment="1" applyProtection="1">
      <alignment horizontal="center" wrapText="1"/>
      <protection hidden="1"/>
    </xf>
    <xf numFmtId="0" fontId="0" fillId="2" borderId="2" xfId="0" applyFont="1" applyFill="1" applyBorder="1" applyAlignment="1" applyProtection="1">
      <alignment horizontal="center"/>
      <protection locked="0" hidden="1"/>
    </xf>
    <xf numFmtId="167" fontId="8" fillId="0" borderId="2" xfId="0" applyNumberFormat="1" applyFont="1" applyBorder="1" applyAlignment="1" applyProtection="1">
      <alignment wrapText="1"/>
      <protection hidden="1"/>
    </xf>
    <xf numFmtId="0" fontId="8" fillId="0" borderId="4" xfId="0" applyFont="1" applyBorder="1" applyAlignment="1" applyProtection="1">
      <alignment wrapText="1"/>
      <protection hidden="1"/>
    </xf>
    <xf numFmtId="0" fontId="0" fillId="2" borderId="2" xfId="0" applyFill="1" applyBorder="1" applyAlignment="1" applyProtection="1">
      <alignment horizontal="center"/>
      <protection locked="0" hidden="1"/>
    </xf>
    <xf numFmtId="0" fontId="8" fillId="3" borderId="0" xfId="0" applyFont="1" applyFill="1" applyBorder="1" applyAlignment="1" applyProtection="1">
      <alignment wrapText="1"/>
      <protection hidden="1"/>
    </xf>
    <xf numFmtId="166" fontId="8" fillId="3" borderId="0" xfId="0" applyNumberFormat="1" applyFont="1" applyFill="1" applyBorder="1" applyAlignment="1" applyProtection="1">
      <alignment horizontal="center" wrapText="1"/>
      <protection locked="0" hidden="1"/>
    </xf>
    <xf numFmtId="0" fontId="0" fillId="3" borderId="0" xfId="0" applyFill="1" applyBorder="1" applyProtection="1">
      <protection hidden="1"/>
    </xf>
    <xf numFmtId="0" fontId="8" fillId="3" borderId="0" xfId="0" applyFont="1" applyFill="1" applyBorder="1" applyAlignment="1" applyProtection="1">
      <alignment horizontal="center"/>
      <protection hidden="1"/>
    </xf>
    <xf numFmtId="0" fontId="10" fillId="3" borderId="2" xfId="0" applyFont="1" applyFill="1" applyBorder="1" applyAlignment="1" applyProtection="1">
      <alignment horizontal="center"/>
      <protection locked="0" hidden="1"/>
    </xf>
    <xf numFmtId="167" fontId="12" fillId="0" borderId="2" xfId="0" applyNumberFormat="1" applyFont="1" applyBorder="1" applyAlignment="1" applyProtection="1">
      <alignment wrapText="1"/>
      <protection hidden="1"/>
    </xf>
    <xf numFmtId="0" fontId="13" fillId="3" borderId="0" xfId="0" applyFont="1" applyFill="1" applyAlignment="1">
      <alignment horizontal="left" vertical="center" wrapText="1"/>
    </xf>
    <xf numFmtId="14" fontId="0" fillId="0" borderId="0" xfId="0" applyNumberFormat="1" applyProtection="1"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0" fillId="3" borderId="0" xfId="0" applyFill="1" applyProtection="1">
      <protection hidden="1"/>
    </xf>
    <xf numFmtId="49" fontId="15" fillId="0" borderId="0" xfId="0" applyNumberFormat="1" applyFont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166" fontId="16" fillId="4" borderId="7" xfId="0" applyNumberFormat="1" applyFont="1" applyFill="1" applyBorder="1" applyAlignment="1" applyProtection="1">
      <alignment horizontal="center" wrapText="1"/>
      <protection locked="0" hidden="1"/>
    </xf>
    <xf numFmtId="0" fontId="0" fillId="0" borderId="7" xfId="0" applyBorder="1" applyProtection="1">
      <protection hidden="1"/>
    </xf>
    <xf numFmtId="0" fontId="16" fillId="5" borderId="7" xfId="0" applyFont="1" applyFill="1" applyBorder="1" applyAlignment="1" applyProtection="1">
      <alignment horizontal="center" wrapText="1"/>
      <protection hidden="1"/>
    </xf>
    <xf numFmtId="0" fontId="16" fillId="4" borderId="7" xfId="0" applyFont="1" applyFill="1" applyBorder="1" applyAlignment="1" applyProtection="1">
      <alignment horizontal="center" wrapText="1"/>
      <protection locked="0" hidden="1"/>
    </xf>
    <xf numFmtId="1" fontId="16" fillId="0" borderId="7" xfId="0" applyNumberFormat="1" applyFont="1" applyBorder="1" applyAlignment="1" applyProtection="1">
      <alignment horizontal="center" wrapText="1"/>
      <protection hidden="1"/>
    </xf>
    <xf numFmtId="0" fontId="12" fillId="0" borderId="6" xfId="0" applyFont="1" applyBorder="1" applyAlignment="1" applyProtection="1">
      <alignment horizontal="center" wrapText="1"/>
      <protection hidden="1"/>
    </xf>
    <xf numFmtId="0" fontId="18" fillId="0" borderId="0" xfId="0" applyFont="1"/>
    <xf numFmtId="0" fontId="19" fillId="0" borderId="0" xfId="0" applyFont="1" applyBorder="1" applyAlignment="1" applyProtection="1">
      <protection hidden="1"/>
    </xf>
    <xf numFmtId="0" fontId="18" fillId="0" borderId="0" xfId="0" applyFont="1" applyProtection="1">
      <protection hidden="1"/>
    </xf>
    <xf numFmtId="0" fontId="19" fillId="0" borderId="0" xfId="0" applyFont="1" applyBorder="1" applyProtection="1">
      <protection hidden="1"/>
    </xf>
    <xf numFmtId="0" fontId="18" fillId="0" borderId="0" xfId="0" applyFont="1" applyBorder="1" applyProtection="1">
      <protection hidden="1"/>
    </xf>
    <xf numFmtId="0" fontId="18" fillId="0" borderId="0" xfId="0" applyFont="1" applyBorder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protection hidden="1"/>
    </xf>
    <xf numFmtId="0" fontId="26" fillId="0" borderId="0" xfId="0" applyFont="1" applyAlignment="1" applyProtection="1">
      <alignment horizontal="center"/>
      <protection hidden="1"/>
    </xf>
    <xf numFmtId="0" fontId="18" fillId="0" borderId="2" xfId="0" applyFont="1" applyBorder="1" applyProtection="1">
      <protection hidden="1"/>
    </xf>
    <xf numFmtId="20" fontId="18" fillId="2" borderId="2" xfId="0" applyNumberFormat="1" applyFont="1" applyFill="1" applyBorder="1" applyAlignment="1" applyProtection="1">
      <alignment horizontal="center" vertical="center"/>
      <protection locked="0" hidden="1"/>
    </xf>
    <xf numFmtId="0" fontId="18" fillId="2" borderId="2" xfId="0" applyFont="1" applyFill="1" applyBorder="1" applyAlignment="1" applyProtection="1">
      <alignment horizontal="center" vertical="center"/>
      <protection locked="0" hidden="1"/>
    </xf>
    <xf numFmtId="0" fontId="20" fillId="0" borderId="0" xfId="0" applyFont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166" fontId="28" fillId="4" borderId="7" xfId="0" applyNumberFormat="1" applyFont="1" applyFill="1" applyBorder="1" applyAlignment="1" applyProtection="1">
      <alignment horizontal="center" wrapText="1"/>
      <protection locked="0" hidden="1"/>
    </xf>
    <xf numFmtId="0" fontId="18" fillId="0" borderId="7" xfId="0" applyFont="1" applyBorder="1" applyProtection="1">
      <protection hidden="1"/>
    </xf>
    <xf numFmtId="0" fontId="28" fillId="5" borderId="7" xfId="0" applyFont="1" applyFill="1" applyBorder="1" applyAlignment="1" applyProtection="1">
      <alignment horizontal="center" wrapText="1"/>
      <protection hidden="1"/>
    </xf>
    <xf numFmtId="0" fontId="28" fillId="4" borderId="7" xfId="0" applyFont="1" applyFill="1" applyBorder="1" applyAlignment="1" applyProtection="1">
      <alignment horizontal="center" wrapText="1"/>
      <protection locked="0" hidden="1"/>
    </xf>
    <xf numFmtId="1" fontId="28" fillId="0" borderId="7" xfId="0" applyNumberFormat="1" applyFont="1" applyBorder="1" applyAlignment="1" applyProtection="1">
      <alignment horizontal="center" wrapText="1"/>
      <protection hidden="1"/>
    </xf>
    <xf numFmtId="0" fontId="28" fillId="3" borderId="0" xfId="0" applyFont="1" applyFill="1" applyBorder="1" applyAlignment="1" applyProtection="1">
      <alignment wrapText="1"/>
      <protection hidden="1"/>
    </xf>
    <xf numFmtId="166" fontId="28" fillId="3" borderId="0" xfId="0" applyNumberFormat="1" applyFont="1" applyFill="1" applyBorder="1" applyAlignment="1" applyProtection="1">
      <alignment horizontal="center" wrapText="1"/>
      <protection locked="0" hidden="1"/>
    </xf>
    <xf numFmtId="0" fontId="18" fillId="3" borderId="0" xfId="0" applyFont="1" applyFill="1" applyBorder="1" applyProtection="1">
      <protection hidden="1"/>
    </xf>
    <xf numFmtId="0" fontId="28" fillId="3" borderId="0" xfId="0" applyFont="1" applyFill="1" applyBorder="1" applyAlignment="1" applyProtection="1">
      <alignment horizontal="center"/>
      <protection hidden="1"/>
    </xf>
    <xf numFmtId="0" fontId="32" fillId="3" borderId="0" xfId="0" applyFont="1" applyFill="1" applyAlignment="1">
      <alignment horizontal="left" vertical="center" wrapText="1"/>
    </xf>
    <xf numFmtId="166" fontId="28" fillId="4" borderId="12" xfId="0" applyNumberFormat="1" applyFont="1" applyFill="1" applyBorder="1" applyAlignment="1" applyProtection="1">
      <alignment horizontal="center" wrapText="1"/>
      <protection locked="0" hidden="1"/>
    </xf>
    <xf numFmtId="0" fontId="18" fillId="0" borderId="12" xfId="0" applyFont="1" applyBorder="1" applyProtection="1">
      <protection hidden="1"/>
    </xf>
    <xf numFmtId="0" fontId="28" fillId="5" borderId="12" xfId="0" applyFont="1" applyFill="1" applyBorder="1" applyAlignment="1" applyProtection="1">
      <alignment horizontal="center" wrapText="1"/>
      <protection hidden="1"/>
    </xf>
    <xf numFmtId="0" fontId="28" fillId="4" borderId="12" xfId="0" applyFont="1" applyFill="1" applyBorder="1" applyAlignment="1" applyProtection="1">
      <alignment horizontal="center" wrapText="1"/>
      <protection locked="0" hidden="1"/>
    </xf>
    <xf numFmtId="1" fontId="28" fillId="0" borderId="12" xfId="0" applyNumberFormat="1" applyFont="1" applyBorder="1" applyAlignment="1" applyProtection="1">
      <alignment horizontal="center" wrapText="1"/>
      <protection hidden="1"/>
    </xf>
    <xf numFmtId="0" fontId="28" fillId="0" borderId="7" xfId="0" applyFont="1" applyBorder="1" applyAlignment="1" applyProtection="1">
      <alignment wrapText="1"/>
      <protection hidden="1"/>
    </xf>
    <xf numFmtId="0" fontId="18" fillId="2" borderId="7" xfId="0" applyFont="1" applyFill="1" applyBorder="1" applyAlignment="1" applyProtection="1">
      <alignment horizontal="center"/>
      <protection locked="0" hidden="1"/>
    </xf>
    <xf numFmtId="0" fontId="28" fillId="0" borderId="12" xfId="0" applyFont="1" applyBorder="1" applyAlignment="1" applyProtection="1">
      <alignment wrapText="1"/>
      <protection hidden="1"/>
    </xf>
    <xf numFmtId="0" fontId="35" fillId="0" borderId="0" xfId="0" applyFont="1" applyBorder="1" applyAlignment="1" applyProtection="1">
      <alignment vertical="center"/>
      <protection hidden="1"/>
    </xf>
    <xf numFmtId="0" fontId="31" fillId="0" borderId="0" xfId="0" applyFont="1" applyBorder="1" applyAlignment="1" applyProtection="1">
      <alignment horizontal="center"/>
      <protection hidden="1"/>
    </xf>
    <xf numFmtId="0" fontId="29" fillId="0" borderId="0" xfId="0" applyFont="1"/>
    <xf numFmtId="0" fontId="37" fillId="0" borderId="0" xfId="0" applyFont="1" applyBorder="1" applyAlignment="1" applyProtection="1">
      <protection hidden="1"/>
    </xf>
    <xf numFmtId="0" fontId="17" fillId="0" borderId="0" xfId="0" applyFont="1" applyAlignment="1"/>
    <xf numFmtId="37" fontId="28" fillId="0" borderId="7" xfId="0" applyNumberFormat="1" applyFont="1" applyBorder="1" applyAlignment="1" applyProtection="1">
      <alignment horizontal="center" wrapText="1"/>
      <protection hidden="1"/>
    </xf>
    <xf numFmtId="37" fontId="28" fillId="0" borderId="12" xfId="0" applyNumberFormat="1" applyFont="1" applyBorder="1" applyAlignment="1" applyProtection="1">
      <alignment horizontal="center" wrapText="1"/>
      <protection hidden="1"/>
    </xf>
    <xf numFmtId="3" fontId="28" fillId="0" borderId="7" xfId="0" applyNumberFormat="1" applyFont="1" applyBorder="1" applyAlignment="1" applyProtection="1">
      <alignment wrapText="1"/>
      <protection hidden="1"/>
    </xf>
    <xf numFmtId="3" fontId="28" fillId="0" borderId="12" xfId="0" applyNumberFormat="1" applyFont="1" applyBorder="1" applyAlignment="1" applyProtection="1">
      <alignment wrapText="1"/>
      <protection hidden="1"/>
    </xf>
    <xf numFmtId="3" fontId="31" fillId="0" borderId="7" xfId="0" applyNumberFormat="1" applyFont="1" applyBorder="1" applyAlignment="1" applyProtection="1">
      <alignment wrapText="1"/>
      <protection hidden="1"/>
    </xf>
    <xf numFmtId="169" fontId="18" fillId="6" borderId="7" xfId="0" applyNumberFormat="1" applyFont="1" applyFill="1" applyBorder="1" applyAlignment="1" applyProtection="1">
      <alignment horizontal="right"/>
      <protection hidden="1"/>
    </xf>
    <xf numFmtId="170" fontId="18" fillId="6" borderId="7" xfId="0" applyNumberFormat="1" applyFont="1" applyFill="1" applyBorder="1" applyAlignment="1" applyProtection="1">
      <alignment horizontal="right"/>
      <protection hidden="1"/>
    </xf>
    <xf numFmtId="0" fontId="18" fillId="0" borderId="0" xfId="0" applyFont="1" applyBorder="1" applyAlignment="1" applyProtection="1">
      <alignment vertical="center" wrapText="1"/>
      <protection hidden="1"/>
    </xf>
    <xf numFmtId="0" fontId="28" fillId="0" borderId="2" xfId="0" applyFont="1" applyBorder="1" applyAlignment="1" applyProtection="1">
      <alignment horizontal="center" vertical="center" wrapText="1"/>
      <protection hidden="1"/>
    </xf>
    <xf numFmtId="0" fontId="38" fillId="0" borderId="0" xfId="0" applyFont="1" applyBorder="1" applyAlignment="1" applyProtection="1">
      <alignment horizontal="center"/>
      <protection hidden="1"/>
    </xf>
    <xf numFmtId="0" fontId="37" fillId="0" borderId="0" xfId="0" applyFont="1" applyBorder="1" applyAlignment="1" applyProtection="1">
      <alignment horizontal="center"/>
      <protection hidden="1"/>
    </xf>
    <xf numFmtId="14" fontId="38" fillId="0" borderId="0" xfId="0" applyNumberFormat="1" applyFont="1" applyBorder="1" applyAlignment="1" applyProtection="1">
      <alignment horizontal="center"/>
      <protection hidden="1"/>
    </xf>
    <xf numFmtId="166" fontId="28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7" borderId="2" xfId="0" applyFont="1" applyFill="1" applyBorder="1" applyAlignment="1" applyProtection="1">
      <alignment horizontal="center" vertical="center" wrapText="1"/>
      <protection locked="0"/>
    </xf>
    <xf numFmtId="166" fontId="40" fillId="2" borderId="13" xfId="0" applyNumberFormat="1" applyFont="1" applyFill="1" applyBorder="1" applyAlignment="1" applyProtection="1">
      <alignment horizontal="center" vertical="center" wrapText="1"/>
      <protection locked="0" hidden="1"/>
    </xf>
    <xf numFmtId="0" fontId="28" fillId="0" borderId="17" xfId="0" applyFont="1" applyBorder="1" applyAlignment="1" applyProtection="1">
      <alignment wrapText="1"/>
      <protection hidden="1"/>
    </xf>
    <xf numFmtId="166" fontId="28" fillId="4" borderId="17" xfId="0" applyNumberFormat="1" applyFont="1" applyFill="1" applyBorder="1" applyAlignment="1" applyProtection="1">
      <alignment horizontal="center" wrapText="1"/>
      <protection locked="0" hidden="1"/>
    </xf>
    <xf numFmtId="0" fontId="18" fillId="0" borderId="17" xfId="0" applyFont="1" applyBorder="1" applyProtection="1">
      <protection hidden="1"/>
    </xf>
    <xf numFmtId="0" fontId="28" fillId="5" borderId="17" xfId="0" applyFont="1" applyFill="1" applyBorder="1" applyAlignment="1" applyProtection="1">
      <alignment horizontal="center" wrapText="1"/>
      <protection hidden="1"/>
    </xf>
    <xf numFmtId="0" fontId="28" fillId="4" borderId="17" xfId="0" applyFont="1" applyFill="1" applyBorder="1" applyAlignment="1" applyProtection="1">
      <alignment horizontal="center" wrapText="1"/>
      <protection locked="0" hidden="1"/>
    </xf>
    <xf numFmtId="1" fontId="28" fillId="0" borderId="17" xfId="0" applyNumberFormat="1" applyFont="1" applyBorder="1" applyAlignment="1" applyProtection="1">
      <alignment horizontal="center" wrapText="1"/>
      <protection hidden="1"/>
    </xf>
    <xf numFmtId="37" fontId="28" fillId="0" borderId="17" xfId="0" applyNumberFormat="1" applyFont="1" applyBorder="1" applyAlignment="1" applyProtection="1">
      <alignment horizontal="center" wrapText="1"/>
      <protection hidden="1"/>
    </xf>
    <xf numFmtId="3" fontId="28" fillId="0" borderId="17" xfId="0" applyNumberFormat="1" applyFont="1" applyBorder="1" applyAlignment="1" applyProtection="1">
      <alignment wrapText="1"/>
      <protection hidden="1"/>
    </xf>
    <xf numFmtId="171" fontId="0" fillId="0" borderId="0" xfId="0" applyNumberFormat="1"/>
    <xf numFmtId="171" fontId="0" fillId="0" borderId="0" xfId="0" applyNumberFormat="1" applyFill="1"/>
    <xf numFmtId="0" fontId="18" fillId="0" borderId="0" xfId="0" applyFont="1" applyFill="1" applyBorder="1" applyAlignment="1" applyProtection="1">
      <alignment horizontal="center"/>
      <protection locked="0" hidden="1"/>
    </xf>
    <xf numFmtId="169" fontId="18" fillId="0" borderId="0" xfId="0" applyNumberFormat="1" applyFont="1" applyFill="1" applyBorder="1" applyAlignment="1" applyProtection="1">
      <alignment horizontal="right"/>
      <protection hidden="1"/>
    </xf>
    <xf numFmtId="170" fontId="18" fillId="0" borderId="0" xfId="0" applyNumberFormat="1" applyFont="1" applyFill="1" applyBorder="1" applyAlignment="1" applyProtection="1">
      <alignment horizontal="right"/>
      <protection hidden="1"/>
    </xf>
    <xf numFmtId="0" fontId="0" fillId="0" borderId="0" xfId="0" applyFill="1" applyBorder="1"/>
    <xf numFmtId="0" fontId="0" fillId="0" borderId="0" xfId="0" applyFill="1"/>
    <xf numFmtId="0" fontId="28" fillId="7" borderId="8" xfId="0" applyFont="1" applyFill="1" applyBorder="1" applyAlignment="1" applyProtection="1">
      <alignment horizontal="center" vertical="center" wrapText="1"/>
      <protection locked="0"/>
    </xf>
    <xf numFmtId="0" fontId="18" fillId="2" borderId="8" xfId="0" applyFont="1" applyFill="1" applyBorder="1" applyAlignment="1" applyProtection="1">
      <alignment horizontal="center" vertical="center"/>
      <protection locked="0" hidden="1"/>
    </xf>
    <xf numFmtId="0" fontId="40" fillId="0" borderId="3" xfId="0" applyFont="1" applyBorder="1" applyAlignment="1" applyProtection="1">
      <alignment horizontal="center" vertical="center"/>
      <protection hidden="1"/>
    </xf>
    <xf numFmtId="0" fontId="18" fillId="0" borderId="7" xfId="0" applyFont="1" applyBorder="1" applyAlignment="1" applyProtection="1">
      <alignment horizontal="left" vertical="center" wrapText="1"/>
      <protection hidden="1"/>
    </xf>
    <xf numFmtId="166" fontId="28" fillId="0" borderId="7" xfId="0" applyNumberFormat="1" applyFont="1" applyBorder="1" applyAlignment="1" applyProtection="1">
      <alignment horizontal="center" vertical="center" wrapText="1"/>
      <protection hidden="1"/>
    </xf>
    <xf numFmtId="0" fontId="28" fillId="0" borderId="7" xfId="0" applyFont="1" applyBorder="1" applyAlignment="1" applyProtection="1">
      <alignment horizontal="center" vertical="center" wrapText="1"/>
      <protection hidden="1"/>
    </xf>
    <xf numFmtId="0" fontId="18" fillId="0" borderId="7" xfId="0" applyFont="1" applyBorder="1" applyAlignment="1">
      <alignment horizontal="left" vertical="center"/>
    </xf>
    <xf numFmtId="1" fontId="28" fillId="0" borderId="7" xfId="0" applyNumberFormat="1" applyFont="1" applyBorder="1" applyAlignment="1" applyProtection="1">
      <alignment horizontal="center" vertical="center" wrapText="1"/>
      <protection hidden="1"/>
    </xf>
    <xf numFmtId="37" fontId="28" fillId="0" borderId="7" xfId="0" applyNumberFormat="1" applyFont="1" applyBorder="1" applyAlignment="1" applyProtection="1">
      <alignment horizontal="center" vertical="center" wrapText="1"/>
      <protection hidden="1"/>
    </xf>
    <xf numFmtId="0" fontId="28" fillId="0" borderId="7" xfId="0" applyFont="1" applyFill="1" applyBorder="1" applyAlignment="1" applyProtection="1">
      <alignment horizontal="center" vertical="center" wrapText="1"/>
      <protection locked="0" hidden="1"/>
    </xf>
    <xf numFmtId="169" fontId="42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7" xfId="0" applyFont="1" applyFill="1" applyBorder="1" applyAlignment="1" applyProtection="1">
      <alignment horizontal="center" vertical="center" wrapText="1"/>
      <protection locked="0" hidden="1"/>
    </xf>
    <xf numFmtId="0" fontId="42" fillId="0" borderId="7" xfId="0" applyFont="1" applyFill="1" applyBorder="1" applyAlignment="1" applyProtection="1">
      <alignment horizontal="center" vertical="center" wrapText="1"/>
      <protection locked="0" hidden="1"/>
    </xf>
    <xf numFmtId="0" fontId="38" fillId="0" borderId="0" xfId="0" applyFont="1" applyBorder="1" applyAlignment="1" applyProtection="1">
      <alignment horizontal="center" vertical="center" wrapText="1"/>
      <protection hidden="1"/>
    </xf>
    <xf numFmtId="0" fontId="46" fillId="0" borderId="7" xfId="0" applyFont="1" applyBorder="1" applyAlignment="1" applyProtection="1">
      <alignment horizontal="center" vertical="center"/>
      <protection hidden="1"/>
    </xf>
    <xf numFmtId="0" fontId="47" fillId="0" borderId="7" xfId="0" applyFont="1" applyBorder="1" applyAlignment="1" applyProtection="1">
      <alignment horizontal="center" vertical="center"/>
      <protection hidden="1"/>
    </xf>
    <xf numFmtId="0" fontId="46" fillId="0" borderId="7" xfId="0" applyFont="1" applyBorder="1" applyAlignment="1">
      <alignment horizontal="center" vertical="center"/>
    </xf>
    <xf numFmtId="0" fontId="19" fillId="0" borderId="19" xfId="0" applyFont="1" applyBorder="1" applyAlignment="1" applyProtection="1">
      <protection hidden="1"/>
    </xf>
    <xf numFmtId="0" fontId="18" fillId="0" borderId="20" xfId="0" applyFont="1" applyBorder="1" applyAlignment="1" applyProtection="1">
      <protection hidden="1"/>
    </xf>
    <xf numFmtId="0" fontId="18" fillId="0" borderId="20" xfId="0" applyFont="1" applyBorder="1" applyAlignment="1" applyProtection="1">
      <alignment vertical="center" wrapText="1"/>
      <protection hidden="1"/>
    </xf>
    <xf numFmtId="0" fontId="18" fillId="0" borderId="20" xfId="0" applyFont="1" applyBorder="1" applyAlignment="1" applyProtection="1">
      <alignment horizontal="left"/>
      <protection hidden="1"/>
    </xf>
    <xf numFmtId="0" fontId="19" fillId="3" borderId="20" xfId="0" applyFont="1" applyFill="1" applyBorder="1" applyAlignment="1" applyProtection="1">
      <alignment wrapText="1"/>
      <protection hidden="1"/>
    </xf>
    <xf numFmtId="0" fontId="19" fillId="0" borderId="20" xfId="0" applyFont="1" applyBorder="1" applyAlignment="1" applyProtection="1">
      <protection hidden="1"/>
    </xf>
    <xf numFmtId="0" fontId="19" fillId="0" borderId="16" xfId="0" applyFont="1" applyBorder="1" applyAlignment="1" applyProtection="1">
      <protection hidden="1"/>
    </xf>
    <xf numFmtId="0" fontId="18" fillId="0" borderId="16" xfId="0" applyFont="1" applyBorder="1" applyProtection="1">
      <protection hidden="1"/>
    </xf>
    <xf numFmtId="0" fontId="41" fillId="0" borderId="0" xfId="0" applyFont="1" applyBorder="1" applyProtection="1">
      <protection hidden="1"/>
    </xf>
    <xf numFmtId="0" fontId="42" fillId="0" borderId="0" xfId="0" applyFont="1" applyBorder="1" applyProtection="1">
      <protection hidden="1"/>
    </xf>
    <xf numFmtId="0" fontId="41" fillId="0" borderId="0" xfId="0" applyFont="1" applyBorder="1" applyAlignment="1" applyProtection="1">
      <alignment horizontal="left"/>
      <protection hidden="1"/>
    </xf>
    <xf numFmtId="0" fontId="48" fillId="0" borderId="7" xfId="0" applyFont="1" applyBorder="1" applyAlignment="1" applyProtection="1">
      <alignment horizontal="center"/>
      <protection hidden="1"/>
    </xf>
    <xf numFmtId="0" fontId="49" fillId="0" borderId="7" xfId="0" applyFont="1" applyBorder="1" applyAlignment="1" applyProtection="1">
      <alignment horizontal="center" vertical="center" wrapText="1"/>
      <protection hidden="1"/>
    </xf>
    <xf numFmtId="0" fontId="39" fillId="0" borderId="0" xfId="0" applyFont="1" applyBorder="1" applyAlignment="1" applyProtection="1">
      <alignment horizontal="center"/>
      <protection hidden="1"/>
    </xf>
    <xf numFmtId="0" fontId="31" fillId="0" borderId="7" xfId="0" applyFont="1" applyBorder="1" applyAlignment="1" applyProtection="1">
      <alignment horizontal="center"/>
      <protection hidden="1"/>
    </xf>
    <xf numFmtId="0" fontId="39" fillId="0" borderId="7" xfId="0" applyFont="1" applyBorder="1" applyAlignment="1" applyProtection="1">
      <alignment horizontal="center" vertical="center"/>
      <protection hidden="1"/>
    </xf>
    <xf numFmtId="0" fontId="37" fillId="0" borderId="9" xfId="0" applyFont="1" applyBorder="1" applyAlignment="1" applyProtection="1">
      <alignment horizontal="center" vertical="center"/>
      <protection hidden="1"/>
    </xf>
    <xf numFmtId="0" fontId="37" fillId="0" borderId="0" xfId="0" applyFont="1" applyBorder="1" applyAlignment="1" applyProtection="1">
      <alignment horizontal="center" vertical="center"/>
      <protection hidden="1"/>
    </xf>
    <xf numFmtId="0" fontId="33" fillId="0" borderId="0" xfId="0" applyFont="1" applyBorder="1" applyAlignment="1" applyProtection="1">
      <alignment horizontal="center" vertical="center"/>
      <protection hidden="1"/>
    </xf>
    <xf numFmtId="0" fontId="28" fillId="8" borderId="7" xfId="0" applyFont="1" applyFill="1" applyBorder="1" applyAlignment="1" applyProtection="1">
      <alignment horizontal="center" vertical="center" wrapText="1"/>
      <protection locked="0" hidden="1"/>
    </xf>
    <xf numFmtId="0" fontId="0" fillId="8" borderId="7" xfId="0" applyFill="1" applyBorder="1" applyProtection="1">
      <protection locked="0" hidden="1"/>
    </xf>
    <xf numFmtId="0" fontId="53" fillId="0" borderId="0" xfId="0" applyFont="1"/>
    <xf numFmtId="172" fontId="0" fillId="0" borderId="7" xfId="0" applyNumberFormat="1" applyBorder="1" applyAlignment="1">
      <alignment horizontal="center" vertical="center"/>
    </xf>
    <xf numFmtId="171" fontId="54" fillId="0" borderId="7" xfId="0" applyNumberFormat="1" applyFont="1" applyBorder="1" applyAlignment="1">
      <alignment horizontal="center" vertical="center"/>
    </xf>
    <xf numFmtId="0" fontId="19" fillId="0" borderId="18" xfId="0" applyFont="1" applyBorder="1" applyAlignment="1" applyProtection="1">
      <alignment horizontal="right"/>
      <protection hidden="1"/>
    </xf>
    <xf numFmtId="0" fontId="55" fillId="0" borderId="0" xfId="0" applyFont="1" applyBorder="1" applyAlignment="1">
      <alignment vertical="top"/>
    </xf>
    <xf numFmtId="0" fontId="57" fillId="0" borderId="0" xfId="0" applyFont="1"/>
    <xf numFmtId="0" fontId="0" fillId="0" borderId="0" xfId="0" applyAlignment="1">
      <alignment wrapText="1"/>
    </xf>
    <xf numFmtId="0" fontId="0" fillId="0" borderId="31" xfId="0" applyBorder="1" applyAlignment="1">
      <alignment horizontal="left" vertical="top" indent="13"/>
    </xf>
    <xf numFmtId="0" fontId="0" fillId="0" borderId="30" xfId="0" applyBorder="1" applyAlignment="1">
      <alignment horizontal="left" vertical="top" indent="4"/>
    </xf>
    <xf numFmtId="173" fontId="35" fillId="0" borderId="30" xfId="0" applyNumberFormat="1" applyFont="1" applyBorder="1" applyAlignment="1">
      <alignment horizontal="left" vertical="top" indent="2"/>
    </xf>
    <xf numFmtId="0" fontId="35" fillId="0" borderId="30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top" indent="3"/>
    </xf>
    <xf numFmtId="173" fontId="35" fillId="0" borderId="30" xfId="0" applyNumberFormat="1" applyFont="1" applyBorder="1" applyAlignment="1">
      <alignment horizontal="center" vertical="top"/>
    </xf>
    <xf numFmtId="0" fontId="0" fillId="0" borderId="0" xfId="0" applyBorder="1" applyAlignment="1">
      <alignment horizontal="left" vertical="top" indent="15"/>
    </xf>
    <xf numFmtId="0" fontId="35" fillId="0" borderId="0" xfId="0" applyFont="1" applyBorder="1" applyAlignment="1">
      <alignment horizontal="center" vertical="top"/>
    </xf>
    <xf numFmtId="0" fontId="35" fillId="0" borderId="0" xfId="0" applyFont="1" applyBorder="1" applyAlignment="1">
      <alignment vertical="top"/>
    </xf>
    <xf numFmtId="0" fontId="35" fillId="0" borderId="0" xfId="0" applyFont="1"/>
    <xf numFmtId="0" fontId="55" fillId="0" borderId="31" xfId="0" applyFont="1" applyBorder="1" applyAlignment="1">
      <alignment horizontal="left" vertical="top"/>
    </xf>
    <xf numFmtId="0" fontId="0" fillId="0" borderId="34" xfId="0" applyBorder="1" applyAlignment="1">
      <alignment horizontal="left" vertical="top" indent="13"/>
    </xf>
    <xf numFmtId="0" fontId="0" fillId="0" borderId="35" xfId="0" applyBorder="1" applyAlignment="1">
      <alignment horizontal="left" vertical="top" indent="13"/>
    </xf>
    <xf numFmtId="0" fontId="61" fillId="0" borderId="31" xfId="0" applyFont="1" applyBorder="1" applyAlignment="1">
      <alignment horizontal="center" vertical="top"/>
    </xf>
    <xf numFmtId="0" fontId="45" fillId="0" borderId="11" xfId="0" applyFont="1" applyBorder="1" applyAlignment="1">
      <alignment vertical="top" wrapText="1"/>
    </xf>
    <xf numFmtId="0" fontId="0" fillId="2" borderId="2" xfId="0" applyFill="1" applyBorder="1" applyAlignment="1" applyProtection="1">
      <alignment horizontal="center" vertical="center"/>
      <protection locked="0"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6" fillId="2" borderId="0" xfId="0" applyFont="1" applyFill="1" applyBorder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center" vertical="center"/>
      <protection locked="0"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 applyProtection="1">
      <alignment horizontal="center" wrapText="1"/>
      <protection locked="0" hidden="1"/>
    </xf>
    <xf numFmtId="0" fontId="11" fillId="0" borderId="0" xfId="0" applyFont="1" applyBorder="1" applyAlignment="1" applyProtection="1">
      <alignment vertical="top" wrapText="1"/>
      <protection hidden="1"/>
    </xf>
    <xf numFmtId="0" fontId="12" fillId="0" borderId="1" xfId="0" applyFont="1" applyBorder="1" applyAlignment="1" applyProtection="1">
      <alignment horizontal="center" wrapText="1"/>
      <protection hidden="1"/>
    </xf>
    <xf numFmtId="0" fontId="12" fillId="0" borderId="8" xfId="0" applyFont="1" applyBorder="1" applyAlignment="1" applyProtection="1">
      <alignment horizontal="center" wrapText="1"/>
      <protection hidden="1"/>
    </xf>
    <xf numFmtId="0" fontId="12" fillId="0" borderId="6" xfId="0" applyFont="1" applyBorder="1" applyAlignment="1" applyProtection="1">
      <alignment horizontal="center" wrapText="1"/>
      <protection hidden="1"/>
    </xf>
    <xf numFmtId="0" fontId="13" fillId="0" borderId="0" xfId="0" applyFont="1" applyBorder="1" applyAlignment="1">
      <alignment horizontal="left" vertical="center"/>
    </xf>
    <xf numFmtId="0" fontId="24" fillId="0" borderId="0" xfId="0" applyFont="1" applyBorder="1" applyAlignment="1" applyProtection="1">
      <alignment horizontal="center" vertical="center"/>
      <protection hidden="1"/>
    </xf>
    <xf numFmtId="0" fontId="36" fillId="0" borderId="0" xfId="0" applyFont="1" applyBorder="1" applyAlignment="1" applyProtection="1">
      <alignment horizontal="center"/>
      <protection hidden="1"/>
    </xf>
    <xf numFmtId="0" fontId="27" fillId="2" borderId="0" xfId="0" applyFont="1" applyFill="1" applyBorder="1" applyAlignment="1" applyProtection="1">
      <alignment horizontal="center"/>
      <protection hidden="1"/>
    </xf>
    <xf numFmtId="0" fontId="22" fillId="2" borderId="0" xfId="0" applyFont="1" applyFill="1" applyBorder="1" applyAlignment="1" applyProtection="1">
      <alignment horizontal="center" vertical="center"/>
      <protection locked="0" hidden="1"/>
    </xf>
    <xf numFmtId="0" fontId="20" fillId="0" borderId="1" xfId="0" applyFont="1" applyBorder="1" applyAlignment="1" applyProtection="1">
      <alignment horizontal="center" vertical="center"/>
      <protection hidden="1"/>
    </xf>
    <xf numFmtId="0" fontId="40" fillId="0" borderId="2" xfId="0" applyFont="1" applyBorder="1" applyAlignment="1" applyProtection="1">
      <alignment horizontal="center" vertical="center" wrapText="1"/>
      <protection hidden="1"/>
    </xf>
    <xf numFmtId="0" fontId="40" fillId="0" borderId="13" xfId="0" applyFont="1" applyBorder="1" applyAlignment="1" applyProtection="1">
      <alignment horizontal="center" vertical="center" wrapText="1"/>
      <protection hidden="1"/>
    </xf>
    <xf numFmtId="0" fontId="40" fillId="0" borderId="4" xfId="0" applyFont="1" applyBorder="1" applyAlignment="1" applyProtection="1">
      <alignment horizontal="center" vertical="center" wrapText="1"/>
      <protection hidden="1"/>
    </xf>
    <xf numFmtId="0" fontId="43" fillId="0" borderId="7" xfId="0" applyFont="1" applyBorder="1" applyAlignment="1" applyProtection="1">
      <alignment horizontal="center" vertical="center" wrapText="1"/>
      <protection hidden="1"/>
    </xf>
    <xf numFmtId="0" fontId="40" fillId="0" borderId="3" xfId="0" applyFont="1" applyBorder="1" applyAlignment="1" applyProtection="1">
      <alignment horizontal="center" vertical="center" wrapText="1"/>
      <protection hidden="1"/>
    </xf>
    <xf numFmtId="0" fontId="33" fillId="0" borderId="0" xfId="0" applyFont="1" applyBorder="1" applyAlignment="1" applyProtection="1">
      <alignment horizontal="center" vertical="center"/>
      <protection hidden="1"/>
    </xf>
    <xf numFmtId="0" fontId="28" fillId="3" borderId="12" xfId="0" applyFont="1" applyFill="1" applyBorder="1" applyAlignment="1" applyProtection="1">
      <alignment horizontal="center" wrapText="1"/>
      <protection locked="0" hidden="1"/>
    </xf>
    <xf numFmtId="0" fontId="30" fillId="0" borderId="0" xfId="0" applyFont="1" applyBorder="1" applyAlignment="1" applyProtection="1">
      <alignment vertical="top" wrapText="1"/>
      <protection hidden="1"/>
    </xf>
    <xf numFmtId="0" fontId="32" fillId="0" borderId="0" xfId="0" applyNumberFormat="1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 wrapText="1"/>
    </xf>
    <xf numFmtId="0" fontId="31" fillId="0" borderId="9" xfId="0" applyFont="1" applyBorder="1" applyAlignment="1" applyProtection="1">
      <alignment horizontal="center" wrapText="1"/>
      <protection hidden="1"/>
    </xf>
    <xf numFmtId="0" fontId="31" fillId="0" borderId="10" xfId="0" applyFont="1" applyBorder="1" applyAlignment="1" applyProtection="1">
      <alignment horizontal="center" wrapText="1"/>
      <protection hidden="1"/>
    </xf>
    <xf numFmtId="0" fontId="31" fillId="0" borderId="11" xfId="0" applyFont="1" applyBorder="1" applyAlignment="1" applyProtection="1">
      <alignment horizontal="center" wrapText="1"/>
      <protection hidden="1"/>
    </xf>
    <xf numFmtId="0" fontId="51" fillId="0" borderId="0" xfId="0" applyFont="1" applyBorder="1" applyAlignment="1" applyProtection="1">
      <alignment horizontal="center" vertical="top" wrapText="1"/>
      <protection hidden="1"/>
    </xf>
    <xf numFmtId="0" fontId="52" fillId="0" borderId="0" xfId="0" applyFont="1" applyBorder="1" applyAlignment="1" applyProtection="1">
      <alignment horizontal="center" vertical="top" wrapText="1"/>
      <protection hidden="1"/>
    </xf>
    <xf numFmtId="171" fontId="43" fillId="0" borderId="12" xfId="0" applyNumberFormat="1" applyFont="1" applyBorder="1" applyAlignment="1">
      <alignment horizontal="center" vertical="center"/>
    </xf>
    <xf numFmtId="171" fontId="43" fillId="0" borderId="7" xfId="0" applyNumberFormat="1" applyFont="1" applyBorder="1" applyAlignment="1">
      <alignment horizontal="center" vertical="center"/>
    </xf>
    <xf numFmtId="171" fontId="43" fillId="0" borderId="7" xfId="0" applyNumberFormat="1" applyFont="1" applyFill="1" applyBorder="1" applyAlignment="1">
      <alignment horizontal="center" vertical="center" wrapText="1"/>
    </xf>
    <xf numFmtId="171" fontId="0" fillId="0" borderId="0" xfId="0" applyNumberFormat="1" applyAlignment="1">
      <alignment horizontal="center"/>
    </xf>
    <xf numFmtId="0" fontId="40" fillId="0" borderId="0" xfId="0" applyFont="1" applyBorder="1" applyAlignment="1" applyProtection="1">
      <alignment horizontal="center" vertical="center" wrapText="1"/>
      <protection hidden="1"/>
    </xf>
    <xf numFmtId="0" fontId="40" fillId="0" borderId="28" xfId="0" applyFont="1" applyBorder="1" applyAlignment="1" applyProtection="1">
      <alignment horizontal="center" vertical="center" wrapText="1"/>
      <protection hidden="1"/>
    </xf>
    <xf numFmtId="0" fontId="40" fillId="0" borderId="16" xfId="0" applyFont="1" applyBorder="1" applyAlignment="1" applyProtection="1">
      <alignment horizontal="center" vertical="center" wrapText="1"/>
      <protection hidden="1"/>
    </xf>
    <xf numFmtId="0" fontId="40" fillId="0" borderId="15" xfId="0" applyFont="1" applyBorder="1" applyAlignment="1" applyProtection="1">
      <alignment horizontal="center" vertical="center" wrapText="1"/>
      <protection hidden="1"/>
    </xf>
    <xf numFmtId="0" fontId="40" fillId="0" borderId="29" xfId="0" applyFont="1" applyBorder="1" applyAlignment="1" applyProtection="1">
      <alignment horizontal="center" vertical="center" wrapText="1"/>
      <protection hidden="1"/>
    </xf>
    <xf numFmtId="0" fontId="40" fillId="0" borderId="14" xfId="0" applyFont="1" applyBorder="1" applyAlignment="1" applyProtection="1">
      <alignment horizontal="center" vertical="center" wrapText="1"/>
      <protection hidden="1"/>
    </xf>
    <xf numFmtId="0" fontId="54" fillId="0" borderId="7" xfId="0" applyFont="1" applyBorder="1" applyAlignment="1">
      <alignment horizontal="center" vertical="center"/>
    </xf>
    <xf numFmtId="0" fontId="45" fillId="0" borderId="7" xfId="0" applyFont="1" applyBorder="1" applyAlignment="1" applyProtection="1">
      <alignment horizontal="center"/>
      <protection hidden="1"/>
    </xf>
    <xf numFmtId="0" fontId="19" fillId="3" borderId="19" xfId="0" applyFont="1" applyFill="1" applyBorder="1" applyAlignment="1" applyProtection="1">
      <alignment horizontal="left"/>
      <protection hidden="1"/>
    </xf>
    <xf numFmtId="0" fontId="19" fillId="3" borderId="0" xfId="0" applyFont="1" applyFill="1" applyBorder="1" applyAlignment="1" applyProtection="1">
      <alignment horizontal="left"/>
      <protection hidden="1"/>
    </xf>
    <xf numFmtId="0" fontId="31" fillId="0" borderId="22" xfId="0" applyFont="1" applyBorder="1" applyAlignment="1" applyProtection="1">
      <alignment horizontal="center" vertical="center"/>
      <protection hidden="1"/>
    </xf>
    <xf numFmtId="0" fontId="31" fillId="0" borderId="23" xfId="0" applyFont="1" applyBorder="1" applyAlignment="1" applyProtection="1">
      <alignment horizontal="center" vertical="center"/>
      <protection hidden="1"/>
    </xf>
    <xf numFmtId="0" fontId="31" fillId="0" borderId="24" xfId="0" applyFont="1" applyBorder="1" applyAlignment="1" applyProtection="1">
      <alignment horizontal="center" vertical="center"/>
      <protection hidden="1"/>
    </xf>
    <xf numFmtId="0" fontId="31" fillId="0" borderId="25" xfId="0" applyFont="1" applyBorder="1" applyAlignment="1" applyProtection="1">
      <alignment horizontal="center" vertical="center"/>
      <protection hidden="1"/>
    </xf>
    <xf numFmtId="0" fontId="31" fillId="0" borderId="26" xfId="0" applyFont="1" applyBorder="1" applyAlignment="1" applyProtection="1">
      <alignment horizontal="center" vertical="center"/>
      <protection hidden="1"/>
    </xf>
    <xf numFmtId="0" fontId="31" fillId="0" borderId="27" xfId="0" applyFont="1" applyBorder="1" applyAlignment="1" applyProtection="1">
      <alignment horizontal="center" vertical="center"/>
      <protection hidden="1"/>
    </xf>
    <xf numFmtId="0" fontId="24" fillId="0" borderId="0" xfId="0" applyFont="1" applyBorder="1" applyAlignment="1" applyProtection="1">
      <alignment horizontal="center"/>
      <protection hidden="1"/>
    </xf>
    <xf numFmtId="0" fontId="42" fillId="0" borderId="7" xfId="0" applyFont="1" applyBorder="1" applyAlignment="1" applyProtection="1">
      <alignment horizontal="center" vertical="center" wrapText="1"/>
      <protection hidden="1"/>
    </xf>
    <xf numFmtId="0" fontId="37" fillId="8" borderId="10" xfId="0" applyFont="1" applyFill="1" applyBorder="1" applyAlignment="1" applyProtection="1">
      <alignment horizontal="center" vertical="center"/>
      <protection locked="0" hidden="1"/>
    </xf>
    <xf numFmtId="0" fontId="37" fillId="8" borderId="11" xfId="0" applyFont="1" applyFill="1" applyBorder="1" applyAlignment="1" applyProtection="1">
      <alignment horizontal="center" vertical="center"/>
      <protection locked="0" hidden="1"/>
    </xf>
    <xf numFmtId="0" fontId="41" fillId="0" borderId="9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50" fillId="0" borderId="7" xfId="0" applyFont="1" applyBorder="1" applyAlignment="1" applyProtection="1">
      <alignment horizontal="center" vertical="center" wrapText="1"/>
      <protection hidden="1"/>
    </xf>
    <xf numFmtId="0" fontId="38" fillId="0" borderId="7" xfId="0" applyFont="1" applyBorder="1" applyAlignment="1" applyProtection="1">
      <alignment horizontal="center"/>
      <protection hidden="1"/>
    </xf>
    <xf numFmtId="171" fontId="38" fillId="0" borderId="7" xfId="0" applyNumberFormat="1" applyFont="1" applyBorder="1" applyAlignment="1" applyProtection="1">
      <alignment horizontal="center" vertical="center"/>
      <protection hidden="1"/>
    </xf>
    <xf numFmtId="0" fontId="53" fillId="9" borderId="0" xfId="0" applyFont="1" applyFill="1" applyAlignment="1">
      <alignment vertical="center" wrapText="1"/>
    </xf>
    <xf numFmtId="0" fontId="18" fillId="0" borderId="16" xfId="0" applyFont="1" applyBorder="1" applyAlignment="1" applyProtection="1">
      <alignment horizontal="left"/>
      <protection hidden="1"/>
    </xf>
    <xf numFmtId="0" fontId="18" fillId="0" borderId="21" xfId="0" applyFont="1" applyBorder="1" applyAlignment="1" applyProtection="1">
      <alignment horizontal="left"/>
      <protection hidden="1"/>
    </xf>
    <xf numFmtId="0" fontId="17" fillId="0" borderId="0" xfId="0" applyFont="1" applyAlignment="1">
      <alignment horizontal="left" vertical="center"/>
    </xf>
    <xf numFmtId="0" fontId="45" fillId="0" borderId="7" xfId="0" applyFont="1" applyBorder="1" applyAlignment="1" applyProtection="1">
      <alignment horizontal="center" vertical="center" wrapText="1"/>
      <protection hidden="1"/>
    </xf>
    <xf numFmtId="0" fontId="44" fillId="0" borderId="7" xfId="0" applyFont="1" applyBorder="1" applyAlignment="1" applyProtection="1">
      <alignment horizontal="center" vertical="center"/>
      <protection hidden="1"/>
    </xf>
    <xf numFmtId="168" fontId="34" fillId="0" borderId="7" xfId="1" applyNumberFormat="1" applyFont="1" applyBorder="1" applyAlignment="1" applyProtection="1">
      <alignment horizontal="center"/>
      <protection hidden="1"/>
    </xf>
    <xf numFmtId="168" fontId="29" fillId="8" borderId="7" xfId="1" applyNumberFormat="1" applyFont="1" applyFill="1" applyBorder="1" applyAlignment="1" applyProtection="1">
      <alignment horizontal="center"/>
      <protection locked="0" hidden="1"/>
    </xf>
    <xf numFmtId="0" fontId="29" fillId="0" borderId="7" xfId="0" applyFont="1" applyBorder="1" applyAlignment="1" applyProtection="1">
      <alignment horizontal="right"/>
      <protection hidden="1"/>
    </xf>
    <xf numFmtId="0" fontId="29" fillId="0" borderId="7" xfId="0" applyFont="1" applyBorder="1" applyAlignment="1" applyProtection="1">
      <alignment horizontal="right" vertical="center"/>
      <protection hidden="1"/>
    </xf>
    <xf numFmtId="168" fontId="29" fillId="0" borderId="7" xfId="1" applyNumberFormat="1" applyFont="1" applyBorder="1" applyAlignment="1" applyProtection="1">
      <alignment horizontal="center"/>
      <protection hidden="1"/>
    </xf>
    <xf numFmtId="0" fontId="31" fillId="0" borderId="7" xfId="0" applyFont="1" applyBorder="1" applyAlignment="1" applyProtection="1">
      <alignment horizontal="right"/>
      <protection hidden="1"/>
    </xf>
    <xf numFmtId="0" fontId="40" fillId="0" borderId="7" xfId="0" applyFont="1" applyBorder="1" applyAlignment="1" applyProtection="1">
      <alignment horizontal="center" vertical="center" wrapText="1"/>
      <protection hidden="1"/>
    </xf>
    <xf numFmtId="0" fontId="38" fillId="0" borderId="7" xfId="0" applyFont="1" applyBorder="1" applyAlignment="1" applyProtection="1">
      <alignment horizontal="center" vertical="center" wrapText="1"/>
      <protection hidden="1"/>
    </xf>
    <xf numFmtId="0" fontId="41" fillId="0" borderId="7" xfId="0" applyFont="1" applyBorder="1" applyAlignment="1">
      <alignment horizontal="center"/>
    </xf>
    <xf numFmtId="0" fontId="44" fillId="0" borderId="7" xfId="0" applyFont="1" applyBorder="1" applyAlignment="1" applyProtection="1">
      <alignment horizontal="center"/>
      <protection hidden="1"/>
    </xf>
    <xf numFmtId="0" fontId="0" fillId="0" borderId="31" xfId="0" applyBorder="1" applyAlignment="1">
      <alignment horizontal="left" vertical="top" indent="15"/>
    </xf>
    <xf numFmtId="0" fontId="0" fillId="0" borderId="32" xfId="0" applyBorder="1" applyAlignment="1">
      <alignment horizontal="left" vertical="top" indent="15"/>
    </xf>
    <xf numFmtId="0" fontId="0" fillId="0" borderId="33" xfId="0" applyBorder="1" applyAlignment="1">
      <alignment horizontal="left" vertical="top" indent="15"/>
    </xf>
    <xf numFmtId="0" fontId="61" fillId="8" borderId="32" xfId="0" applyFont="1" applyFill="1" applyBorder="1" applyAlignment="1" applyProtection="1">
      <alignment horizontal="center" vertical="top"/>
      <protection locked="0"/>
    </xf>
    <xf numFmtId="0" fontId="61" fillId="8" borderId="33" xfId="0" applyFont="1" applyFill="1" applyBorder="1" applyAlignment="1" applyProtection="1">
      <alignment horizontal="center" vertical="top"/>
      <protection locked="0"/>
    </xf>
    <xf numFmtId="0" fontId="45" fillId="0" borderId="9" xfId="0" applyFont="1" applyBorder="1" applyAlignment="1">
      <alignment horizontal="center" vertical="top" wrapText="1"/>
    </xf>
    <xf numFmtId="0" fontId="45" fillId="0" borderId="10" xfId="0" applyFont="1" applyBorder="1" applyAlignment="1">
      <alignment horizontal="center" vertical="top" wrapText="1"/>
    </xf>
    <xf numFmtId="0" fontId="0" fillId="0" borderId="31" xfId="0" applyBorder="1" applyAlignment="1">
      <alignment horizontal="left" vertical="top" indent="13"/>
    </xf>
    <xf numFmtId="0" fontId="0" fillId="0" borderId="34" xfId="0" applyBorder="1" applyAlignment="1">
      <alignment horizontal="left" vertical="top" indent="13"/>
    </xf>
    <xf numFmtId="0" fontId="0" fillId="0" borderId="35" xfId="0" applyBorder="1" applyAlignment="1">
      <alignment horizontal="left" vertical="top" indent="13"/>
    </xf>
    <xf numFmtId="0" fontId="59" fillId="0" borderId="31" xfId="0" applyFont="1" applyBorder="1" applyAlignment="1">
      <alignment horizontal="left" vertical="top" indent="13"/>
    </xf>
    <xf numFmtId="0" fontId="0" fillId="0" borderId="32" xfId="0" applyBorder="1" applyAlignment="1">
      <alignment horizontal="left" vertical="top" indent="13"/>
    </xf>
    <xf numFmtId="0" fontId="0" fillId="0" borderId="33" xfId="0" applyBorder="1" applyAlignment="1">
      <alignment horizontal="left" vertical="top" indent="13"/>
    </xf>
    <xf numFmtId="0" fontId="0" fillId="0" borderId="31" xfId="0" applyBorder="1" applyAlignment="1">
      <alignment horizontal="left" vertical="top"/>
    </xf>
    <xf numFmtId="0" fontId="0" fillId="0" borderId="33" xfId="0" applyBorder="1" applyAlignment="1">
      <alignment horizontal="left" vertical="top"/>
    </xf>
  </cellXfs>
  <cellStyles count="6">
    <cellStyle name="Comma 2" xfId="5" xr:uid="{00000000-0005-0000-0000-000001000000}"/>
    <cellStyle name="Currency 2" xfId="4" xr:uid="{00000000-0005-0000-0000-000002000000}"/>
    <cellStyle name="Komma" xfId="1" builtinId="3"/>
    <cellStyle name="Normal 2" xfId="3" xr:uid="{00000000-0005-0000-0000-000004000000}"/>
    <cellStyle name="Normal 3" xfId="2" xr:uid="{00000000-0005-0000-0000-000005000000}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86485</xdr:rowOff>
    </xdr:from>
    <xdr:to>
      <xdr:col>2</xdr:col>
      <xdr:colOff>48588</xdr:colOff>
      <xdr:row>3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86485"/>
          <a:ext cx="2201238" cy="1513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9"/>
  <sheetViews>
    <sheetView showZeros="0" topLeftCell="A16" workbookViewId="0">
      <selection activeCell="L20" sqref="L20:L25"/>
    </sheetView>
  </sheetViews>
  <sheetFormatPr baseColWidth="10" defaultColWidth="9.140625" defaultRowHeight="15" x14ac:dyDescent="0.25"/>
  <cols>
    <col min="1" max="1" width="27" style="1" customWidth="1"/>
    <col min="2" max="2" width="10.42578125" style="1" bestFit="1" customWidth="1"/>
    <col min="3" max="3" width="11.42578125" style="1" customWidth="1"/>
    <col min="4" max="4" width="10.42578125" style="1" bestFit="1" customWidth="1"/>
    <col min="5" max="5" width="9.140625" style="1"/>
    <col min="6" max="6" width="22.7109375" style="1" customWidth="1"/>
    <col min="7" max="11" width="9.140625" style="1"/>
    <col min="12" max="12" width="9.28515625" style="1" customWidth="1"/>
    <col min="13" max="13" width="17.42578125" style="1" customWidth="1"/>
    <col min="14" max="16384" width="9.140625" style="1"/>
  </cols>
  <sheetData>
    <row r="1" spans="1:15" ht="25.5" x14ac:dyDescent="0.25">
      <c r="A1"/>
      <c r="B1" s="169" t="s">
        <v>0</v>
      </c>
      <c r="C1" s="169"/>
      <c r="D1" s="169"/>
      <c r="E1" s="169"/>
      <c r="F1" s="169"/>
      <c r="G1" s="169"/>
      <c r="H1" s="169"/>
      <c r="I1" s="169"/>
      <c r="J1" s="169"/>
      <c r="K1" s="169"/>
      <c r="L1" s="32"/>
      <c r="M1" s="2"/>
      <c r="O1"/>
    </row>
    <row r="2" spans="1:15" ht="25.5" x14ac:dyDescent="0.25">
      <c r="A2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32"/>
      <c r="M2" s="3"/>
      <c r="O2"/>
    </row>
    <row r="3" spans="1:15" ht="30" x14ac:dyDescent="0.4">
      <c r="A3"/>
      <c r="B3" s="170" t="s">
        <v>1</v>
      </c>
      <c r="C3" s="170"/>
      <c r="D3" s="170"/>
      <c r="E3" s="170"/>
      <c r="F3" s="170"/>
      <c r="G3" s="170"/>
      <c r="H3" s="170"/>
      <c r="I3" s="170"/>
      <c r="J3" s="170"/>
      <c r="K3" s="170"/>
      <c r="L3" s="33"/>
      <c r="M3" s="3"/>
      <c r="O3"/>
    </row>
    <row r="4" spans="1:15" ht="30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3"/>
      <c r="L4" s="3"/>
      <c r="M4" s="3"/>
      <c r="O4"/>
    </row>
    <row r="5" spans="1:15" ht="18" x14ac:dyDescent="0.25">
      <c r="A5" s="171" t="s">
        <v>2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O5"/>
    </row>
    <row r="6" spans="1:15" ht="18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O6"/>
    </row>
    <row r="7" spans="1:15" ht="27" customHeight="1" x14ac:dyDescent="0.25">
      <c r="A7" s="3" t="s">
        <v>3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O7"/>
    </row>
    <row r="8" spans="1:15" ht="18" x14ac:dyDescent="0.25">
      <c r="A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O8"/>
    </row>
    <row r="9" spans="1:15" ht="18" customHeight="1" x14ac:dyDescent="0.25">
      <c r="A9" s="173" t="s">
        <v>4</v>
      </c>
      <c r="B9" s="174" t="s">
        <v>5</v>
      </c>
      <c r="C9" s="174"/>
      <c r="D9" s="174" t="s">
        <v>6</v>
      </c>
      <c r="E9" s="174" t="s">
        <v>7</v>
      </c>
      <c r="F9" s="174" t="s">
        <v>8</v>
      </c>
      <c r="G9" s="174" t="s">
        <v>9</v>
      </c>
      <c r="H9" s="174"/>
      <c r="I9" s="174" t="s">
        <v>10</v>
      </c>
      <c r="J9" s="174" t="s">
        <v>7</v>
      </c>
      <c r="K9" s="174" t="s">
        <v>8</v>
      </c>
      <c r="L9" s="174"/>
      <c r="M9" s="174"/>
      <c r="O9"/>
    </row>
    <row r="10" spans="1:15" ht="18" customHeight="1" x14ac:dyDescent="0.25">
      <c r="A10" s="173"/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O10"/>
    </row>
    <row r="11" spans="1:15" ht="18" customHeight="1" x14ac:dyDescent="0.25">
      <c r="A11" s="173"/>
      <c r="B11" s="5">
        <v>42185</v>
      </c>
      <c r="C11" s="6"/>
      <c r="D11" s="7">
        <v>0.47222222222222204</v>
      </c>
      <c r="E11" s="8" t="s">
        <v>11</v>
      </c>
      <c r="F11" s="8">
        <v>5</v>
      </c>
      <c r="G11" s="5">
        <v>42185</v>
      </c>
      <c r="H11" s="6"/>
      <c r="I11" s="7">
        <v>0.64583333333333304</v>
      </c>
      <c r="J11" s="8" t="s">
        <v>12</v>
      </c>
      <c r="K11" s="168">
        <v>5</v>
      </c>
      <c r="L11" s="168"/>
      <c r="M11" s="168"/>
      <c r="O11"/>
    </row>
    <row r="12" spans="1:15" ht="18" customHeight="1" x14ac:dyDescent="0.25">
      <c r="A12" s="173"/>
      <c r="B12" s="5">
        <v>42011</v>
      </c>
      <c r="C12" s="6"/>
      <c r="D12" s="7"/>
      <c r="E12" s="8"/>
      <c r="F12" s="8"/>
      <c r="G12" s="5">
        <v>42101</v>
      </c>
      <c r="H12" s="6"/>
      <c r="I12" s="8"/>
      <c r="J12" s="8"/>
      <c r="K12" s="168"/>
      <c r="L12" s="168"/>
      <c r="M12" s="168"/>
      <c r="O12"/>
    </row>
    <row r="13" spans="1:15" ht="18" customHeight="1" x14ac:dyDescent="0.25">
      <c r="A13" s="173"/>
      <c r="B13" s="5">
        <v>42042</v>
      </c>
      <c r="C13" s="6"/>
      <c r="D13" s="7"/>
      <c r="E13" s="8"/>
      <c r="F13" s="8"/>
      <c r="G13" s="5">
        <v>42185</v>
      </c>
      <c r="H13" s="6"/>
      <c r="I13" s="8"/>
      <c r="J13" s="8"/>
      <c r="K13" s="168"/>
      <c r="L13" s="168"/>
      <c r="M13" s="168"/>
      <c r="O13"/>
    </row>
    <row r="14" spans="1:15" ht="18" customHeight="1" x14ac:dyDescent="0.25">
      <c r="A14" s="173"/>
      <c r="B14" s="5"/>
      <c r="C14" s="6"/>
      <c r="D14" s="7"/>
      <c r="E14" s="8"/>
      <c r="F14" s="8"/>
      <c r="G14" s="5"/>
      <c r="H14" s="6"/>
      <c r="I14" s="8"/>
      <c r="J14" s="8"/>
      <c r="K14" s="168"/>
      <c r="L14" s="168"/>
      <c r="M14" s="168"/>
      <c r="O14"/>
    </row>
    <row r="15" spans="1:15" ht="18" customHeight="1" x14ac:dyDescent="0.25">
      <c r="A15" s="173"/>
      <c r="B15" s="5"/>
      <c r="C15" s="6"/>
      <c r="D15" s="7"/>
      <c r="E15" s="8"/>
      <c r="F15" s="8"/>
      <c r="G15" s="5"/>
      <c r="H15" s="6"/>
      <c r="I15" s="8"/>
      <c r="J15" s="8"/>
      <c r="K15" s="168"/>
      <c r="L15" s="168"/>
      <c r="M15" s="168"/>
      <c r="O15"/>
    </row>
    <row r="16" spans="1:15" ht="18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3"/>
      <c r="O16"/>
    </row>
    <row r="17" spans="1:15" ht="18.75" x14ac:dyDescent="0.3">
      <c r="A17" s="11" t="s">
        <v>13</v>
      </c>
      <c r="B17"/>
      <c r="C17"/>
      <c r="D17"/>
      <c r="E17"/>
      <c r="F17"/>
      <c r="G17"/>
      <c r="H17"/>
      <c r="I17"/>
      <c r="J17"/>
      <c r="K17"/>
      <c r="L17"/>
      <c r="M17"/>
      <c r="O17"/>
    </row>
    <row r="18" spans="1:15" ht="15" customHeight="1" x14ac:dyDescent="0.25">
      <c r="A18" s="12" t="s">
        <v>14</v>
      </c>
      <c r="B18" s="175" t="s">
        <v>5</v>
      </c>
      <c r="C18" s="175"/>
      <c r="D18" s="174" t="s">
        <v>9</v>
      </c>
      <c r="E18" s="174"/>
      <c r="F18" s="174" t="s">
        <v>15</v>
      </c>
      <c r="G18" s="174" t="s">
        <v>16</v>
      </c>
      <c r="H18" s="174" t="s">
        <v>17</v>
      </c>
      <c r="I18" s="174" t="s">
        <v>18</v>
      </c>
      <c r="J18" s="174" t="s">
        <v>19</v>
      </c>
      <c r="K18" s="174" t="s">
        <v>20</v>
      </c>
      <c r="L18" s="175" t="s">
        <v>37</v>
      </c>
      <c r="M18" s="174" t="s">
        <v>21</v>
      </c>
      <c r="O18"/>
    </row>
    <row r="19" spans="1:15" ht="27" customHeight="1" x14ac:dyDescent="0.25">
      <c r="A19" s="13" t="s">
        <v>36</v>
      </c>
      <c r="B19" s="175"/>
      <c r="C19" s="175"/>
      <c r="D19" s="174"/>
      <c r="E19" s="174"/>
      <c r="F19" s="174"/>
      <c r="G19" s="174"/>
      <c r="H19" s="174"/>
      <c r="I19" s="174"/>
      <c r="J19" s="174"/>
      <c r="K19" s="174"/>
      <c r="L19" s="178"/>
      <c r="M19" s="174"/>
      <c r="O19"/>
    </row>
    <row r="20" spans="1:15" x14ac:dyDescent="0.25">
      <c r="A20" s="14" t="s">
        <v>22</v>
      </c>
      <c r="B20" s="34">
        <v>42185</v>
      </c>
      <c r="C20" s="35"/>
      <c r="D20" s="34">
        <v>42189</v>
      </c>
      <c r="E20" s="35"/>
      <c r="F20" s="36">
        <f>+G20</f>
        <v>1</v>
      </c>
      <c r="G20" s="37">
        <v>1</v>
      </c>
      <c r="H20" s="38">
        <f t="shared" ref="H20:H25" si="0">+D20-B20</f>
        <v>4</v>
      </c>
      <c r="I20" s="15">
        <f>IF(A19="Suit Hotel ",115,IF(A19="Vitosha Park Hotel",125,IF(A19="Park Hotel Moskva",105)))</f>
        <v>115</v>
      </c>
      <c r="J20" s="16">
        <v>1</v>
      </c>
      <c r="K20" s="16">
        <v>1</v>
      </c>
      <c r="L20" s="16">
        <v>1</v>
      </c>
      <c r="M20" s="17">
        <f t="shared" ref="M20:M25" si="1">IF(F20="Wrong no. of persons","Wrong no. of persons",+I20*H20*G20+J20*15+K20*15+L20*7)</f>
        <v>497</v>
      </c>
      <c r="O20"/>
    </row>
    <row r="21" spans="1:15" x14ac:dyDescent="0.25">
      <c r="A21" s="14" t="s">
        <v>22</v>
      </c>
      <c r="B21" s="34">
        <v>42185</v>
      </c>
      <c r="C21" s="35"/>
      <c r="D21" s="34">
        <v>42186</v>
      </c>
      <c r="E21" s="35"/>
      <c r="F21" s="36">
        <f t="shared" ref="F21" si="2">+G21</f>
        <v>6</v>
      </c>
      <c r="G21" s="37">
        <v>6</v>
      </c>
      <c r="H21" s="38">
        <f t="shared" si="0"/>
        <v>1</v>
      </c>
      <c r="I21" s="15">
        <f>IF(A19="Suit Hotel ",115,IF(A19="Vitosha Park Hotel",125,IF(A19="Park Hotel Moskva",105)))</f>
        <v>115</v>
      </c>
      <c r="J21" s="16"/>
      <c r="K21" s="16">
        <v>1</v>
      </c>
      <c r="L21" s="16">
        <v>1</v>
      </c>
      <c r="M21" s="17">
        <f t="shared" si="1"/>
        <v>712</v>
      </c>
    </row>
    <row r="22" spans="1:15" x14ac:dyDescent="0.25">
      <c r="A22" s="18" t="s">
        <v>23</v>
      </c>
      <c r="B22" s="34">
        <v>42185</v>
      </c>
      <c r="C22" s="35"/>
      <c r="D22" s="34">
        <v>42191</v>
      </c>
      <c r="E22" s="35"/>
      <c r="F22" s="36">
        <f>G22/2</f>
        <v>1</v>
      </c>
      <c r="G22" s="37">
        <v>2</v>
      </c>
      <c r="H22" s="38">
        <f t="shared" si="0"/>
        <v>6</v>
      </c>
      <c r="I22" s="15">
        <f>IF(A19="Suit Hotel ",95,IF(A19="Vitosha Park Hotel",105,IF(A19="Park Hotel Moskva",85)))</f>
        <v>95</v>
      </c>
      <c r="J22" s="16">
        <v>1</v>
      </c>
      <c r="K22" s="16">
        <v>2</v>
      </c>
      <c r="L22" s="16">
        <v>10</v>
      </c>
      <c r="M22" s="17">
        <f t="shared" si="1"/>
        <v>1255</v>
      </c>
    </row>
    <row r="23" spans="1:15" x14ac:dyDescent="0.25">
      <c r="A23" s="18" t="s">
        <v>23</v>
      </c>
      <c r="B23" s="34">
        <v>42185</v>
      </c>
      <c r="C23" s="35"/>
      <c r="D23" s="34">
        <v>42192</v>
      </c>
      <c r="E23" s="35"/>
      <c r="F23" s="36">
        <f t="shared" ref="F23" si="3">G23/2</f>
        <v>1</v>
      </c>
      <c r="G23" s="37">
        <v>2</v>
      </c>
      <c r="H23" s="38">
        <f t="shared" si="0"/>
        <v>7</v>
      </c>
      <c r="I23" s="15">
        <f>IF(A19="Suit Hotel ",95,IF(A19="Vitosha Park Hotel",105,IF(A19="Park Hotel Moskva",85)))</f>
        <v>95</v>
      </c>
      <c r="J23" s="16"/>
      <c r="K23" s="16"/>
      <c r="L23" s="16">
        <v>1</v>
      </c>
      <c r="M23" s="17">
        <f t="shared" si="1"/>
        <v>1337</v>
      </c>
    </row>
    <row r="24" spans="1:15" x14ac:dyDescent="0.25">
      <c r="A24" s="18" t="str">
        <f>IF(A19="Suit Hotel ","Trpple",IF(A19="Vitosha Park Hotel","Trpple NA",IF(A19="Park Hotel Moskva","Trpple")))</f>
        <v>Trpple</v>
      </c>
      <c r="B24" s="34">
        <v>42185</v>
      </c>
      <c r="C24" s="35"/>
      <c r="D24" s="34">
        <v>42193</v>
      </c>
      <c r="E24" s="35"/>
      <c r="F24" s="36">
        <f>G24/3</f>
        <v>2</v>
      </c>
      <c r="G24" s="37">
        <v>6</v>
      </c>
      <c r="H24" s="38">
        <f t="shared" si="0"/>
        <v>8</v>
      </c>
      <c r="I24" s="15">
        <f>IF(A19="Suit Hotel ",85,IF(A19="Vitosha Park Hotel",0,IF(A19="Park Hotel Moskva",75)))</f>
        <v>85</v>
      </c>
      <c r="J24" s="19"/>
      <c r="K24" s="16"/>
      <c r="L24" s="16">
        <v>2</v>
      </c>
      <c r="M24" s="17">
        <f t="shared" si="1"/>
        <v>4094</v>
      </c>
    </row>
    <row r="25" spans="1:15" x14ac:dyDescent="0.25">
      <c r="A25" s="18" t="str">
        <f>IF(A19="Suit Hotel ","Trpple",IF(A19="Vitosha Park Hotel","Trpple NA",IF(A19="Park Hotel Moskva","Trpple")))</f>
        <v>Trpple</v>
      </c>
      <c r="B25" s="34">
        <v>42185</v>
      </c>
      <c r="C25" s="35"/>
      <c r="D25" s="34">
        <v>42189</v>
      </c>
      <c r="E25" s="35"/>
      <c r="F25" s="36">
        <f>G25/3</f>
        <v>4</v>
      </c>
      <c r="G25" s="37">
        <v>12</v>
      </c>
      <c r="H25" s="38">
        <f t="shared" si="0"/>
        <v>4</v>
      </c>
      <c r="I25" s="15">
        <f>IF(A19="Suit Hotel ",85,IF(A19="Vitosha Park Hotel",0,IF(A19="Park Hotel Moskva",75)))</f>
        <v>85</v>
      </c>
      <c r="J25" s="16"/>
      <c r="K25" s="16"/>
      <c r="L25" s="16">
        <v>1</v>
      </c>
      <c r="M25" s="17">
        <f t="shared" si="1"/>
        <v>4087</v>
      </c>
    </row>
    <row r="26" spans="1:15" ht="15" customHeight="1" x14ac:dyDescent="0.25">
      <c r="A26" s="20"/>
      <c r="B26" s="21"/>
      <c r="C26" s="22"/>
      <c r="D26" s="21"/>
      <c r="E26" s="22"/>
      <c r="F26" s="23"/>
      <c r="G26" s="179" t="s">
        <v>24</v>
      </c>
      <c r="H26" s="179"/>
      <c r="I26" s="179"/>
      <c r="J26" s="24">
        <f>SUM(J20:J25)</f>
        <v>2</v>
      </c>
      <c r="K26" s="24">
        <f>SUM(K20:K25)</f>
        <v>4</v>
      </c>
      <c r="L26" s="24">
        <f>SUM(L25,L24,L23,L22,L21,L20)</f>
        <v>16</v>
      </c>
      <c r="M26" s="17"/>
    </row>
    <row r="27" spans="1:15" ht="20.25" customHeight="1" x14ac:dyDescent="0.3">
      <c r="A27" s="180"/>
      <c r="B27" s="180"/>
      <c r="C27" s="180"/>
      <c r="D27" s="180"/>
      <c r="E27" s="180"/>
      <c r="F27" s="180"/>
      <c r="G27" s="181" t="s">
        <v>25</v>
      </c>
      <c r="H27" s="182"/>
      <c r="I27" s="182"/>
      <c r="J27" s="182"/>
      <c r="K27" s="183"/>
      <c r="L27" s="39"/>
      <c r="M27" s="25">
        <f>SUM(M20:M25)</f>
        <v>11982</v>
      </c>
    </row>
    <row r="28" spans="1:15" x14ac:dyDescent="0.25">
      <c r="A28" s="184" t="s">
        <v>26</v>
      </c>
      <c r="B28" s="184"/>
      <c r="C28" s="184"/>
      <c r="D28" s="184"/>
      <c r="E28"/>
      <c r="F28"/>
      <c r="G28"/>
      <c r="H28"/>
      <c r="I28"/>
      <c r="J28"/>
      <c r="K28"/>
      <c r="L28"/>
      <c r="M28"/>
    </row>
    <row r="29" spans="1:15" x14ac:dyDescent="0.25">
      <c r="A29" s="26"/>
      <c r="B29"/>
      <c r="C29"/>
      <c r="D29"/>
      <c r="E29"/>
      <c r="F29"/>
      <c r="G29"/>
      <c r="H29"/>
      <c r="I29"/>
      <c r="J29"/>
      <c r="K29"/>
      <c r="L29"/>
      <c r="M29"/>
    </row>
    <row r="30" spans="1:15" ht="14.85" customHeight="1" x14ac:dyDescent="0.25">
      <c r="A30" s="176" t="s">
        <v>27</v>
      </c>
      <c r="B30" s="176"/>
      <c r="C30" s="176"/>
      <c r="D30" s="176"/>
      <c r="E30"/>
      <c r="F30"/>
      <c r="G30"/>
      <c r="H30"/>
      <c r="I30"/>
      <c r="J30"/>
      <c r="K30"/>
      <c r="L30"/>
      <c r="M30"/>
    </row>
    <row r="31" spans="1:15" x14ac:dyDescent="0.2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5" ht="50.25" customHeight="1" x14ac:dyDescent="0.25">
      <c r="A32" s="177" t="s">
        <v>28</v>
      </c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</row>
    <row r="33" spans="2:6" hidden="1" x14ac:dyDescent="0.25">
      <c r="B33" s="27">
        <v>42185</v>
      </c>
      <c r="C33" s="27"/>
      <c r="D33" s="27">
        <v>42185</v>
      </c>
      <c r="E33" s="27"/>
      <c r="F33" s="28"/>
    </row>
    <row r="34" spans="2:6" hidden="1" x14ac:dyDescent="0.25">
      <c r="B34" s="27">
        <f t="shared" ref="B34:D35" si="4">+B33+1</f>
        <v>42186</v>
      </c>
      <c r="C34" s="27"/>
      <c r="D34" s="27">
        <f t="shared" si="4"/>
        <v>42186</v>
      </c>
      <c r="E34" s="27"/>
      <c r="F34" s="28"/>
    </row>
    <row r="35" spans="2:6" hidden="1" x14ac:dyDescent="0.25">
      <c r="B35" s="27">
        <f t="shared" si="4"/>
        <v>42187</v>
      </c>
      <c r="C35" s="27"/>
      <c r="D35" s="27">
        <f t="shared" si="4"/>
        <v>42187</v>
      </c>
      <c r="E35" s="27"/>
    </row>
    <row r="36" spans="2:6" hidden="1" x14ac:dyDescent="0.25">
      <c r="B36" s="27">
        <v>42188</v>
      </c>
      <c r="D36" s="27">
        <v>42188</v>
      </c>
    </row>
    <row r="37" spans="2:6" hidden="1" x14ac:dyDescent="0.25">
      <c r="B37" s="27">
        <v>42189</v>
      </c>
      <c r="D37" s="27">
        <v>42189</v>
      </c>
    </row>
    <row r="38" spans="2:6" hidden="1" x14ac:dyDescent="0.25">
      <c r="B38" s="27">
        <v>42190</v>
      </c>
      <c r="D38" s="27">
        <v>42190</v>
      </c>
    </row>
    <row r="39" spans="2:6" hidden="1" x14ac:dyDescent="0.25">
      <c r="B39" s="27">
        <v>42191</v>
      </c>
      <c r="D39" s="27">
        <v>42191</v>
      </c>
    </row>
  </sheetData>
  <sheetProtection selectLockedCells="1" selectUnlockedCells="1"/>
  <customSheetViews>
    <customSheetView guid="{C5C9F73C-E20C-4CC6-8D87-3EB0F1F0BD68}" zeroValues="0" fitToPage="1" hiddenRows="1" state="hidden" topLeftCell="A16">
      <selection activeCell="L20" sqref="L20:L25"/>
      <pageMargins left="0.35972222222222222" right="0.14027777777777778" top="0.25" bottom="0.27013888888888887" header="0.51180555555555551" footer="0.51180555555555551"/>
      <pageSetup paperSize="9" firstPageNumber="0" orientation="portrait" horizontalDpi="300" verticalDpi="300" r:id="rId1"/>
      <headerFooter alignWithMargins="0"/>
    </customSheetView>
  </customSheetViews>
  <mergeCells count="34">
    <mergeCell ref="A30:D30"/>
    <mergeCell ref="A32:M32"/>
    <mergeCell ref="L18:L19"/>
    <mergeCell ref="M18:M19"/>
    <mergeCell ref="G26:I26"/>
    <mergeCell ref="A27:F27"/>
    <mergeCell ref="G27:K27"/>
    <mergeCell ref="A28:D28"/>
    <mergeCell ref="K14:M14"/>
    <mergeCell ref="K15:M15"/>
    <mergeCell ref="B18:C19"/>
    <mergeCell ref="D18:E19"/>
    <mergeCell ref="F18:F19"/>
    <mergeCell ref="G18:G19"/>
    <mergeCell ref="H18:H19"/>
    <mergeCell ref="I18:I19"/>
    <mergeCell ref="J18:J19"/>
    <mergeCell ref="K18:K19"/>
    <mergeCell ref="K13:M13"/>
    <mergeCell ref="B1:K2"/>
    <mergeCell ref="B3:K3"/>
    <mergeCell ref="A5:M5"/>
    <mergeCell ref="B7:M7"/>
    <mergeCell ref="A9:A15"/>
    <mergeCell ref="B9:C10"/>
    <mergeCell ref="D9:D10"/>
    <mergeCell ref="E9:E10"/>
    <mergeCell ref="F9:F10"/>
    <mergeCell ref="G9:H10"/>
    <mergeCell ref="I9:I10"/>
    <mergeCell ref="J9:J10"/>
    <mergeCell ref="K9:M10"/>
    <mergeCell ref="K11:M11"/>
    <mergeCell ref="K12:M12"/>
  </mergeCells>
  <dataValidations count="7">
    <dataValidation type="list" operator="equal" allowBlank="1" showInputMessage="1" showErrorMessage="1" sqref="B11:B15" xr:uid="{00000000-0002-0000-0000-000000000000}">
      <formula1>$B$33:$B$39</formula1>
    </dataValidation>
    <dataValidation type="list" allowBlank="1" showInputMessage="1" showErrorMessage="1" sqref="B20:B25" xr:uid="{00000000-0002-0000-0000-000001000000}">
      <formula1>$B$33:$B$39</formula1>
    </dataValidation>
    <dataValidation type="list" allowBlank="1" showInputMessage="1" showErrorMessage="1" sqref="D20:D25" xr:uid="{00000000-0002-0000-0000-000002000000}">
      <formula1>$D$33:$D$39</formula1>
    </dataValidation>
    <dataValidation type="list" operator="equal" allowBlank="1" showInputMessage="1" showErrorMessage="1" sqref="A19" xr:uid="{00000000-0002-0000-0000-000003000000}">
      <formula1>"Vitosha Park Hotel,Suit Hotel ,Park Hotel Moskva"</formula1>
      <formula2>0</formula2>
    </dataValidation>
    <dataValidation type="list" operator="equal" allowBlank="1" showInputMessage="1" showErrorMessage="1" sqref="D26" xr:uid="{00000000-0002-0000-0000-000004000000}">
      <formula1>$D$33:$D$36</formula1>
      <formula2>0</formula2>
    </dataValidation>
    <dataValidation type="list" operator="equal" allowBlank="1" showInputMessage="1" showErrorMessage="1" sqref="B26" xr:uid="{00000000-0002-0000-0000-000005000000}">
      <formula1>$B$33:$B$36</formula1>
      <formula2>0</formula2>
    </dataValidation>
    <dataValidation type="list" operator="equal" allowBlank="1" showInputMessage="1" showErrorMessage="1" sqref="G11:G15" xr:uid="{00000000-0002-0000-0000-000006000000}">
      <formula1>$D$33:$D$39</formula1>
    </dataValidation>
  </dataValidations>
  <pageMargins left="0.35972222222222222" right="0.14027777777777778" top="0.25" bottom="0.27013888888888887" header="0.51180555555555551" footer="0.51180555555555551"/>
  <pageSetup paperSize="9" scale="62" firstPageNumber="0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 fitToPage="1"/>
  </sheetPr>
  <dimension ref="A1:N63"/>
  <sheetViews>
    <sheetView showGridLines="0" showZeros="0" topLeftCell="A28" zoomScaleNormal="100" zoomScaleSheetLayoutView="100" workbookViewId="0">
      <selection activeCell="B22" sqref="B22"/>
    </sheetView>
  </sheetViews>
  <sheetFormatPr baseColWidth="10" defaultColWidth="9.140625" defaultRowHeight="15" x14ac:dyDescent="0.25"/>
  <cols>
    <col min="1" max="1" width="22.42578125" style="1" customWidth="1"/>
    <col min="2" max="2" width="10.42578125" style="1" bestFit="1" customWidth="1"/>
    <col min="3" max="3" width="11.42578125" style="1" customWidth="1"/>
    <col min="4" max="4" width="10.42578125" style="1" bestFit="1" customWidth="1"/>
    <col min="5" max="5" width="9.140625" style="1"/>
    <col min="6" max="6" width="22.7109375" style="1" customWidth="1"/>
    <col min="7" max="8" width="9.140625" style="1"/>
    <col min="9" max="9" width="8.28515625" style="1" customWidth="1"/>
    <col min="10" max="10" width="17.42578125" style="1" customWidth="1"/>
    <col min="11" max="11" width="15.42578125" style="1" customWidth="1"/>
    <col min="12" max="16384" width="9.140625" style="1"/>
  </cols>
  <sheetData>
    <row r="1" spans="1:12" ht="20.25" x14ac:dyDescent="0.3">
      <c r="A1" s="40"/>
      <c r="B1" s="185" t="s">
        <v>71</v>
      </c>
      <c r="C1" s="185"/>
      <c r="D1" s="185"/>
      <c r="E1" s="185"/>
      <c r="F1" s="185"/>
      <c r="G1" s="185"/>
      <c r="H1" s="185"/>
      <c r="I1" s="185"/>
      <c r="J1" s="47"/>
      <c r="L1"/>
    </row>
    <row r="2" spans="1:12" ht="18" x14ac:dyDescent="0.25">
      <c r="A2" s="40"/>
      <c r="B2" s="185"/>
      <c r="C2" s="185"/>
      <c r="D2" s="185"/>
      <c r="E2" s="185"/>
      <c r="F2" s="185"/>
      <c r="G2" s="185"/>
      <c r="H2" s="185"/>
      <c r="I2" s="185"/>
      <c r="J2" s="46"/>
      <c r="L2"/>
    </row>
    <row r="3" spans="1:12" ht="39.75" customHeight="1" x14ac:dyDescent="0.4">
      <c r="A3" s="40"/>
      <c r="B3" s="186" t="s">
        <v>72</v>
      </c>
      <c r="C3" s="186"/>
      <c r="D3" s="186"/>
      <c r="E3" s="186"/>
      <c r="F3" s="186"/>
      <c r="G3" s="186"/>
      <c r="H3" s="186"/>
      <c r="I3" s="186"/>
      <c r="J3" s="46"/>
      <c r="L3"/>
    </row>
    <row r="4" spans="1:12" ht="53.25" customHeight="1" x14ac:dyDescent="0.4">
      <c r="A4" s="48"/>
      <c r="B4" s="48"/>
      <c r="C4" s="48"/>
      <c r="D4" s="48"/>
      <c r="E4" s="48"/>
      <c r="F4" s="48"/>
      <c r="G4" s="48"/>
      <c r="H4" s="48"/>
      <c r="I4" s="48"/>
      <c r="J4" s="46"/>
      <c r="L4"/>
    </row>
    <row r="5" spans="1:12" ht="18" x14ac:dyDescent="0.25">
      <c r="A5" s="187" t="s">
        <v>2</v>
      </c>
      <c r="B5" s="187"/>
      <c r="C5" s="187"/>
      <c r="D5" s="187"/>
      <c r="E5" s="187"/>
      <c r="F5" s="187"/>
      <c r="G5" s="187"/>
      <c r="H5" s="187"/>
      <c r="I5" s="187"/>
      <c r="J5" s="187"/>
      <c r="L5"/>
    </row>
    <row r="6" spans="1:12" ht="18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L6"/>
    </row>
    <row r="7" spans="1:12" ht="27" customHeight="1" x14ac:dyDescent="0.25">
      <c r="A7" s="46" t="s">
        <v>3</v>
      </c>
      <c r="B7" s="188"/>
      <c r="C7" s="188"/>
      <c r="D7" s="188"/>
      <c r="E7" s="188"/>
      <c r="F7" s="188"/>
      <c r="G7" s="188"/>
      <c r="H7" s="188"/>
      <c r="I7" s="188"/>
      <c r="J7" s="188"/>
      <c r="L7"/>
    </row>
    <row r="8" spans="1:12" ht="18" x14ac:dyDescent="0.25">
      <c r="A8" s="40"/>
      <c r="B8" s="46"/>
      <c r="C8" s="46"/>
      <c r="D8" s="46"/>
      <c r="E8" s="46"/>
      <c r="F8" s="46"/>
      <c r="G8" s="46"/>
      <c r="H8" s="46"/>
      <c r="I8" s="46"/>
      <c r="J8" s="46"/>
      <c r="L8"/>
    </row>
    <row r="9" spans="1:12" ht="18" customHeight="1" x14ac:dyDescent="0.25">
      <c r="A9" s="189" t="s">
        <v>4</v>
      </c>
      <c r="B9" s="190" t="s">
        <v>5</v>
      </c>
      <c r="C9" s="190"/>
      <c r="D9" s="190" t="s">
        <v>6</v>
      </c>
      <c r="E9" s="190" t="s">
        <v>7</v>
      </c>
      <c r="F9" s="190" t="s">
        <v>8</v>
      </c>
      <c r="G9" s="190" t="s">
        <v>9</v>
      </c>
      <c r="H9" s="190"/>
      <c r="I9" s="190" t="s">
        <v>10</v>
      </c>
      <c r="J9" s="191" t="s">
        <v>59</v>
      </c>
      <c r="K9" s="193" t="s">
        <v>8</v>
      </c>
      <c r="L9"/>
    </row>
    <row r="10" spans="1:12" ht="18" customHeight="1" x14ac:dyDescent="0.25">
      <c r="A10" s="189"/>
      <c r="B10" s="190"/>
      <c r="C10" s="190"/>
      <c r="D10" s="190"/>
      <c r="E10" s="190"/>
      <c r="F10" s="190"/>
      <c r="G10" s="190"/>
      <c r="H10" s="190"/>
      <c r="I10" s="190"/>
      <c r="J10" s="192"/>
      <c r="K10" s="193"/>
      <c r="L10"/>
    </row>
    <row r="11" spans="1:12" ht="18" customHeight="1" x14ac:dyDescent="0.25">
      <c r="A11" s="189"/>
      <c r="B11" s="90"/>
      <c r="C11" s="86"/>
      <c r="D11" s="91"/>
      <c r="E11" s="91"/>
      <c r="F11" s="91"/>
      <c r="G11" s="90"/>
      <c r="H11" s="86"/>
      <c r="I11" s="91"/>
      <c r="J11" s="108"/>
      <c r="K11" s="145"/>
      <c r="L11"/>
    </row>
    <row r="12" spans="1:12" ht="18" customHeight="1" x14ac:dyDescent="0.25">
      <c r="A12" s="189"/>
      <c r="B12" s="90"/>
      <c r="C12" s="86"/>
      <c r="D12" s="91"/>
      <c r="E12" s="91"/>
      <c r="F12" s="91"/>
      <c r="G12" s="90"/>
      <c r="H12" s="86"/>
      <c r="I12" s="91"/>
      <c r="J12" s="108"/>
      <c r="K12" s="145"/>
      <c r="L12"/>
    </row>
    <row r="13" spans="1:12" ht="18" customHeight="1" x14ac:dyDescent="0.25">
      <c r="A13" s="189"/>
      <c r="B13" s="90"/>
      <c r="C13" s="86"/>
      <c r="D13" s="91"/>
      <c r="E13" s="91"/>
      <c r="F13" s="91"/>
      <c r="G13" s="90"/>
      <c r="H13" s="86"/>
      <c r="I13" s="91"/>
      <c r="J13" s="108"/>
      <c r="K13" s="145"/>
      <c r="L13"/>
    </row>
    <row r="14" spans="1:12" ht="18" customHeight="1" x14ac:dyDescent="0.25">
      <c r="A14" s="189"/>
      <c r="B14" s="90"/>
      <c r="C14" s="86"/>
      <c r="D14" s="91"/>
      <c r="E14" s="91"/>
      <c r="F14" s="91"/>
      <c r="G14" s="90"/>
      <c r="H14" s="86"/>
      <c r="I14" s="91"/>
      <c r="J14" s="108"/>
      <c r="K14" s="145"/>
      <c r="L14"/>
    </row>
    <row r="15" spans="1:12" ht="18" customHeight="1" x14ac:dyDescent="0.25">
      <c r="A15" s="189"/>
      <c r="B15" s="90"/>
      <c r="C15" s="86"/>
      <c r="D15" s="91"/>
      <c r="E15" s="91"/>
      <c r="F15" s="91"/>
      <c r="G15" s="90"/>
      <c r="H15" s="86"/>
      <c r="I15" s="91"/>
      <c r="J15" s="108"/>
      <c r="K15" s="145"/>
      <c r="L15"/>
    </row>
    <row r="16" spans="1:12" ht="18" customHeight="1" x14ac:dyDescent="0.25">
      <c r="A16" s="189"/>
      <c r="B16" s="90"/>
      <c r="C16" s="49"/>
      <c r="D16" s="50"/>
      <c r="E16" s="51"/>
      <c r="F16" s="51"/>
      <c r="G16" s="90"/>
      <c r="H16" s="49"/>
      <c r="I16" s="50"/>
      <c r="J16" s="109"/>
      <c r="K16" s="145"/>
      <c r="L16"/>
    </row>
    <row r="17" spans="1:14" ht="18" customHeight="1" x14ac:dyDescent="0.25">
      <c r="A17" s="189"/>
      <c r="B17" s="90"/>
      <c r="C17" s="49"/>
      <c r="D17" s="50"/>
      <c r="E17" s="51"/>
      <c r="F17" s="51"/>
      <c r="G17" s="90"/>
      <c r="H17" s="49"/>
      <c r="I17" s="51"/>
      <c r="J17" s="109"/>
      <c r="K17" s="145"/>
      <c r="L17"/>
    </row>
    <row r="18" spans="1:14" ht="18" customHeight="1" x14ac:dyDescent="0.25">
      <c r="A18" s="189"/>
      <c r="B18" s="90"/>
      <c r="C18" s="49"/>
      <c r="D18" s="50"/>
      <c r="E18" s="51"/>
      <c r="F18" s="51"/>
      <c r="G18" s="90"/>
      <c r="H18" s="49"/>
      <c r="I18" s="51"/>
      <c r="J18" s="109"/>
      <c r="K18" s="145"/>
      <c r="L18"/>
    </row>
    <row r="19" spans="1:14" ht="18" customHeight="1" x14ac:dyDescent="0.25">
      <c r="A19" s="189"/>
      <c r="B19" s="90"/>
      <c r="C19" s="49"/>
      <c r="D19" s="50"/>
      <c r="E19" s="51"/>
      <c r="F19" s="51"/>
      <c r="G19" s="90"/>
      <c r="H19" s="49"/>
      <c r="I19" s="51"/>
      <c r="J19" s="109"/>
      <c r="K19" s="145"/>
      <c r="L19"/>
    </row>
    <row r="20" spans="1:14" ht="18" customHeight="1" x14ac:dyDescent="0.25">
      <c r="A20" s="189"/>
      <c r="B20" s="90"/>
      <c r="C20" s="49"/>
      <c r="D20" s="50"/>
      <c r="E20" s="51"/>
      <c r="F20" s="51"/>
      <c r="G20" s="90"/>
      <c r="H20" s="49"/>
      <c r="I20" s="51"/>
      <c r="J20" s="109"/>
      <c r="K20" s="145"/>
      <c r="L20"/>
    </row>
    <row r="21" spans="1:14" ht="11.25" customHeight="1" x14ac:dyDescent="0.25">
      <c r="A21" s="52"/>
      <c r="B21" s="53"/>
      <c r="C21" s="53"/>
      <c r="D21" s="53"/>
      <c r="E21" s="53"/>
      <c r="F21" s="53"/>
      <c r="G21" s="53"/>
      <c r="H21" s="53"/>
      <c r="I21" s="53"/>
      <c r="J21" s="46"/>
      <c r="L21"/>
    </row>
    <row r="22" spans="1:14" ht="18" x14ac:dyDescent="0.25">
      <c r="A22" s="54" t="s">
        <v>13</v>
      </c>
      <c r="B22" s="40"/>
      <c r="C22" s="40"/>
      <c r="D22" s="40"/>
      <c r="E22" s="40"/>
      <c r="F22" s="40"/>
      <c r="G22" s="40"/>
      <c r="H22" s="40"/>
      <c r="I22" s="40"/>
      <c r="J22" s="40"/>
      <c r="L22"/>
    </row>
    <row r="23" spans="1:14" ht="15" customHeight="1" x14ac:dyDescent="0.25">
      <c r="A23" s="110" t="s">
        <v>14</v>
      </c>
      <c r="B23" s="194" t="s">
        <v>5</v>
      </c>
      <c r="C23" s="194"/>
      <c r="D23" s="190" t="s">
        <v>9</v>
      </c>
      <c r="E23" s="190"/>
      <c r="F23" s="190" t="s">
        <v>15</v>
      </c>
      <c r="G23" s="190" t="s">
        <v>16</v>
      </c>
      <c r="H23" s="190" t="s">
        <v>17</v>
      </c>
      <c r="I23" s="190" t="s">
        <v>50</v>
      </c>
      <c r="J23" s="190" t="s">
        <v>21</v>
      </c>
      <c r="L23"/>
    </row>
    <row r="24" spans="1:14" ht="56.25" customHeight="1" x14ac:dyDescent="0.25">
      <c r="A24" s="92" t="s">
        <v>57</v>
      </c>
      <c r="B24" s="194"/>
      <c r="C24" s="194"/>
      <c r="D24" s="194"/>
      <c r="E24" s="194"/>
      <c r="F24" s="194"/>
      <c r="G24" s="194"/>
      <c r="H24" s="194"/>
      <c r="I24" s="194"/>
      <c r="J24" s="194"/>
      <c r="L24"/>
    </row>
    <row r="25" spans="1:14" x14ac:dyDescent="0.25">
      <c r="A25" s="70" t="s">
        <v>22</v>
      </c>
      <c r="B25" s="55"/>
      <c r="C25" s="56"/>
      <c r="D25" s="55"/>
      <c r="E25" s="56"/>
      <c r="F25" s="57">
        <f t="shared" ref="F25:F32" si="0">+G25</f>
        <v>0</v>
      </c>
      <c r="G25" s="58"/>
      <c r="H25" s="59">
        <f t="shared" ref="H25:H47" si="1">+D25-B25</f>
        <v>0</v>
      </c>
      <c r="I25" s="78">
        <f>IF(A24="Vitosha Park Hotel",125,IF(A24="Hotel Ramada",130,IF(A24="Park Hotel Moskva",115,IF(A24="Hotel Hemus",115))))</f>
        <v>115</v>
      </c>
      <c r="J25" s="80">
        <f>IF(F25="Wrong no. of persons","Wrong no. of persons",+I25*H25*G25)</f>
        <v>0</v>
      </c>
      <c r="L25"/>
      <c r="M25"/>
      <c r="N25"/>
    </row>
    <row r="26" spans="1:14" x14ac:dyDescent="0.25">
      <c r="A26" s="70" t="s">
        <v>22</v>
      </c>
      <c r="B26" s="55"/>
      <c r="C26" s="56"/>
      <c r="D26" s="55"/>
      <c r="E26" s="56"/>
      <c r="F26" s="57">
        <f t="shared" si="0"/>
        <v>0</v>
      </c>
      <c r="G26" s="58"/>
      <c r="H26" s="59">
        <f t="shared" si="1"/>
        <v>0</v>
      </c>
      <c r="I26" s="78">
        <f>IF(A24="Vitosha Park Hotel",125,IF(A24="Hotel Ramada",130,IF(A24="Park Hotel Moskva",115,IF(A24="Hotel Hemus",115))))</f>
        <v>115</v>
      </c>
      <c r="J26" s="80">
        <f t="shared" ref="J26:J47" si="2">IF(F26="Wrong no. of persons","Wrong no. of persons",+I26*H26*G26)</f>
        <v>0</v>
      </c>
      <c r="L26"/>
      <c r="M26"/>
      <c r="N26"/>
    </row>
    <row r="27" spans="1:14" x14ac:dyDescent="0.25">
      <c r="A27" s="70" t="s">
        <v>22</v>
      </c>
      <c r="B27" s="55"/>
      <c r="C27" s="56"/>
      <c r="D27" s="55"/>
      <c r="E27" s="56"/>
      <c r="F27" s="57">
        <f t="shared" si="0"/>
        <v>0</v>
      </c>
      <c r="G27" s="58"/>
      <c r="H27" s="59">
        <f t="shared" si="1"/>
        <v>0</v>
      </c>
      <c r="I27" s="78">
        <f>IF(A24="Vitosha Park Hotel",125,IF(A24="Hotel Ramada",130,IF(A24="Park Hotel Moskva",115,IF(A24="Hotel Hemus",115))))</f>
        <v>115</v>
      </c>
      <c r="J27" s="80">
        <f t="shared" si="2"/>
        <v>0</v>
      </c>
      <c r="L27"/>
      <c r="M27"/>
      <c r="N27"/>
    </row>
    <row r="28" spans="1:14" x14ac:dyDescent="0.25">
      <c r="A28" s="70" t="s">
        <v>22</v>
      </c>
      <c r="B28" s="55"/>
      <c r="C28" s="56"/>
      <c r="D28" s="55"/>
      <c r="E28" s="56"/>
      <c r="F28" s="57">
        <f t="shared" si="0"/>
        <v>0</v>
      </c>
      <c r="G28" s="58"/>
      <c r="H28" s="59">
        <f t="shared" si="1"/>
        <v>0</v>
      </c>
      <c r="I28" s="78">
        <f>IF(A24="Vitosha Park Hotel",125,IF(A24="Hotel Ramada",130,IF(A24="Park Hotel Moskva",115,IF(A24="Hotel Hemus",115))))</f>
        <v>115</v>
      </c>
      <c r="J28" s="80">
        <f t="shared" si="2"/>
        <v>0</v>
      </c>
      <c r="L28"/>
      <c r="M28"/>
      <c r="N28"/>
    </row>
    <row r="29" spans="1:14" x14ac:dyDescent="0.25">
      <c r="A29" s="70" t="s">
        <v>22</v>
      </c>
      <c r="B29" s="55"/>
      <c r="C29" s="56"/>
      <c r="D29" s="55"/>
      <c r="E29" s="56"/>
      <c r="F29" s="57">
        <f t="shared" si="0"/>
        <v>0</v>
      </c>
      <c r="G29" s="58"/>
      <c r="H29" s="59">
        <f t="shared" si="1"/>
        <v>0</v>
      </c>
      <c r="I29" s="78">
        <f>IF(A24="Vitosha Park Hotel",125,IF(A24="Hotel Ramada",130,IF(A24="Park Hotel Moskva",115,IF(A24="Hotel Hemus",115))))</f>
        <v>115</v>
      </c>
      <c r="J29" s="80">
        <f t="shared" si="2"/>
        <v>0</v>
      </c>
      <c r="L29"/>
      <c r="M29"/>
      <c r="N29"/>
    </row>
    <row r="30" spans="1:14" x14ac:dyDescent="0.25">
      <c r="A30" s="70" t="s">
        <v>22</v>
      </c>
      <c r="B30" s="55"/>
      <c r="C30" s="56"/>
      <c r="D30" s="55"/>
      <c r="E30" s="56"/>
      <c r="F30" s="57">
        <f t="shared" si="0"/>
        <v>0</v>
      </c>
      <c r="G30" s="58"/>
      <c r="H30" s="59">
        <f t="shared" si="1"/>
        <v>0</v>
      </c>
      <c r="I30" s="78">
        <f>IF(A24="Vitosha Park Hotel",125,IF(A24="Hotel Ramada",130,IF(A24="Park Hotel Moskva",115,IF(A24="Hotel Hemus",115))))</f>
        <v>115</v>
      </c>
      <c r="J30" s="80">
        <f t="shared" si="2"/>
        <v>0</v>
      </c>
      <c r="L30"/>
      <c r="M30"/>
      <c r="N30"/>
    </row>
    <row r="31" spans="1:14" x14ac:dyDescent="0.25">
      <c r="A31" s="70" t="s">
        <v>22</v>
      </c>
      <c r="B31" s="55"/>
      <c r="C31" s="56"/>
      <c r="D31" s="55"/>
      <c r="E31" s="56"/>
      <c r="F31" s="57">
        <f t="shared" si="0"/>
        <v>0</v>
      </c>
      <c r="G31" s="58"/>
      <c r="H31" s="59">
        <f t="shared" si="1"/>
        <v>0</v>
      </c>
      <c r="I31" s="78">
        <f>IF(A24="Vitosha Park Hotel",125,IF(A24="Hotel Ramada",130,IF(A24="Park Hotel Moskva",115,IF(A24="Hotel Hemus",115))))</f>
        <v>115</v>
      </c>
      <c r="J31" s="80">
        <f t="shared" si="2"/>
        <v>0</v>
      </c>
      <c r="L31"/>
      <c r="M31"/>
      <c r="N31"/>
    </row>
    <row r="32" spans="1:14" ht="15.75" thickBot="1" x14ac:dyDescent="0.3">
      <c r="A32" s="93" t="s">
        <v>22</v>
      </c>
      <c r="B32" s="94"/>
      <c r="C32" s="95"/>
      <c r="D32" s="94"/>
      <c r="E32" s="95"/>
      <c r="F32" s="96">
        <f t="shared" si="0"/>
        <v>0</v>
      </c>
      <c r="G32" s="97"/>
      <c r="H32" s="98">
        <f t="shared" si="1"/>
        <v>0</v>
      </c>
      <c r="I32" s="99">
        <f>IF(A24="Vitosha Park Hotel",125,IF(A24="Hotel Ramada",130,IF(A24="Park Hotel Moskva",115,IF(A24="Hotel Hemus",115))))</f>
        <v>115</v>
      </c>
      <c r="J32" s="100">
        <f t="shared" si="2"/>
        <v>0</v>
      </c>
      <c r="L32"/>
      <c r="M32"/>
      <c r="N32"/>
    </row>
    <row r="33" spans="1:14" ht="15.75" thickTop="1" x14ac:dyDescent="0.25">
      <c r="A33" s="72" t="s">
        <v>23</v>
      </c>
      <c r="B33" s="65"/>
      <c r="C33" s="66"/>
      <c r="D33" s="65"/>
      <c r="E33" s="66"/>
      <c r="F33" s="67">
        <f>ROUNDUP(G33/2,0)</f>
        <v>0</v>
      </c>
      <c r="G33" s="68"/>
      <c r="H33" s="69">
        <f t="shared" si="1"/>
        <v>0</v>
      </c>
      <c r="I33" s="79">
        <f>IF(A24="Vitosha Park Hotel",105,IF(A24="Hotel Ramada",130,IF(A24="Park Hotel Moskva",95,IF(A24="Hotel Hemus",115))))</f>
        <v>95</v>
      </c>
      <c r="J33" s="81">
        <f t="shared" si="2"/>
        <v>0</v>
      </c>
      <c r="L33"/>
      <c r="M33"/>
      <c r="N33"/>
    </row>
    <row r="34" spans="1:14" x14ac:dyDescent="0.25">
      <c r="A34" s="72" t="s">
        <v>23</v>
      </c>
      <c r="B34" s="55"/>
      <c r="C34" s="66"/>
      <c r="D34" s="55"/>
      <c r="E34" s="66"/>
      <c r="F34" s="67">
        <f t="shared" ref="F34:F39" si="3">ROUNDUP(G34/2,0)</f>
        <v>0</v>
      </c>
      <c r="G34" s="68"/>
      <c r="H34" s="59">
        <f t="shared" si="1"/>
        <v>0</v>
      </c>
      <c r="I34" s="78">
        <f>IF(A24="Vitosha Park Hotel",105,IF(A24="Hotel Ramada",130,IF(A24="Park Hotel Moskva",95,IF(A24="Hotel Hemus",115))))</f>
        <v>95</v>
      </c>
      <c r="J34" s="80">
        <f t="shared" si="2"/>
        <v>0</v>
      </c>
      <c r="L34"/>
      <c r="M34"/>
      <c r="N34"/>
    </row>
    <row r="35" spans="1:14" x14ac:dyDescent="0.25">
      <c r="A35" s="72" t="s">
        <v>23</v>
      </c>
      <c r="B35" s="55"/>
      <c r="C35" s="66"/>
      <c r="D35" s="55"/>
      <c r="E35" s="66"/>
      <c r="F35" s="67">
        <f t="shared" si="3"/>
        <v>0</v>
      </c>
      <c r="G35" s="68"/>
      <c r="H35" s="59">
        <f t="shared" si="1"/>
        <v>0</v>
      </c>
      <c r="I35" s="78">
        <f>IF(A24="Vitosha Park Hotel",105,IF(A24="Hotel Ramada",130,IF(A24="Park Hotel Moskva",95,IF(A24="Hotel Hemus",115))))</f>
        <v>95</v>
      </c>
      <c r="J35" s="80">
        <f t="shared" si="2"/>
        <v>0</v>
      </c>
      <c r="L35"/>
      <c r="M35"/>
      <c r="N35"/>
    </row>
    <row r="36" spans="1:14" x14ac:dyDescent="0.25">
      <c r="A36" s="72" t="s">
        <v>23</v>
      </c>
      <c r="B36" s="55"/>
      <c r="C36" s="66"/>
      <c r="D36" s="55"/>
      <c r="E36" s="66"/>
      <c r="F36" s="67">
        <f t="shared" si="3"/>
        <v>0</v>
      </c>
      <c r="G36" s="68"/>
      <c r="H36" s="59">
        <f t="shared" si="1"/>
        <v>0</v>
      </c>
      <c r="I36" s="78">
        <f>IF(A24="Vitosha Park Hotel",105,IF(A24="Hotel Ramada",130,IF(A24="Park Hotel Moskva",95,IF(A24="Hotel Hemus",115))))</f>
        <v>95</v>
      </c>
      <c r="J36" s="80">
        <f t="shared" si="2"/>
        <v>0</v>
      </c>
      <c r="L36"/>
      <c r="M36"/>
      <c r="N36"/>
    </row>
    <row r="37" spans="1:14" x14ac:dyDescent="0.25">
      <c r="A37" s="70" t="s">
        <v>23</v>
      </c>
      <c r="B37" s="55"/>
      <c r="C37" s="56"/>
      <c r="D37" s="55"/>
      <c r="E37" s="56"/>
      <c r="F37" s="67">
        <f t="shared" si="3"/>
        <v>0</v>
      </c>
      <c r="G37" s="58"/>
      <c r="H37" s="59">
        <f t="shared" si="1"/>
        <v>0</v>
      </c>
      <c r="I37" s="78">
        <f>IF(A24="Vitosha Park Hotel",105,IF(A24="Hotel Ramada",130,IF(A24="Park Hotel Moskva",95,IF(A24="Hotel Hemus",115))))</f>
        <v>95</v>
      </c>
      <c r="J37" s="80">
        <f t="shared" si="2"/>
        <v>0</v>
      </c>
      <c r="L37"/>
      <c r="M37"/>
      <c r="N37"/>
    </row>
    <row r="38" spans="1:14" x14ac:dyDescent="0.25">
      <c r="A38" s="70" t="s">
        <v>23</v>
      </c>
      <c r="B38" s="55"/>
      <c r="C38" s="56"/>
      <c r="D38" s="55"/>
      <c r="E38" s="56"/>
      <c r="F38" s="67">
        <f t="shared" si="3"/>
        <v>0</v>
      </c>
      <c r="G38" s="58"/>
      <c r="H38" s="59">
        <f t="shared" si="1"/>
        <v>0</v>
      </c>
      <c r="I38" s="78">
        <f>IF(A24="Vitosha Park Hotel",105,IF(A24="Hotel Ramada",130,IF(A24="Park Hotel Moskva",95,IF(A24="Hotel Hemus",115))))</f>
        <v>95</v>
      </c>
      <c r="J38" s="80">
        <f t="shared" si="2"/>
        <v>0</v>
      </c>
      <c r="L38"/>
      <c r="M38"/>
      <c r="N38"/>
    </row>
    <row r="39" spans="1:14" ht="15.75" thickBot="1" x14ac:dyDescent="0.3">
      <c r="A39" s="93" t="s">
        <v>23</v>
      </c>
      <c r="B39" s="94"/>
      <c r="C39" s="95"/>
      <c r="D39" s="94"/>
      <c r="E39" s="95"/>
      <c r="F39" s="96">
        <f t="shared" si="3"/>
        <v>0</v>
      </c>
      <c r="G39" s="97"/>
      <c r="H39" s="98">
        <f t="shared" si="1"/>
        <v>0</v>
      </c>
      <c r="I39" s="99">
        <f>IF(A24="Vitosha Park Hotel",105,IF(A24="Hotel Ramada",130,IF(A24="Park Hotel Moskva",95,IF(A24="Hotel Hemus",115))))</f>
        <v>95</v>
      </c>
      <c r="J39" s="100">
        <f t="shared" si="2"/>
        <v>0</v>
      </c>
      <c r="L39"/>
      <c r="M39"/>
      <c r="N39"/>
    </row>
    <row r="40" spans="1:14" ht="15.75" thickTop="1" x14ac:dyDescent="0.25">
      <c r="A40" s="72" t="str">
        <f>IF(A24="Vitosha Park Hotel",0,IF(A24="Hotel Ramada","Trpple",IF(A24="Park Hotel Moskva","Trpple",IF(A24="Hotel Hemus",0))))</f>
        <v>Trpple</v>
      </c>
      <c r="B40" s="65"/>
      <c r="C40" s="66"/>
      <c r="D40" s="65"/>
      <c r="E40" s="66"/>
      <c r="F40" s="67">
        <f>ROUNDUP(G40/3,0)</f>
        <v>0</v>
      </c>
      <c r="G40" s="68"/>
      <c r="H40" s="69">
        <f t="shared" si="1"/>
        <v>0</v>
      </c>
      <c r="I40" s="79">
        <f>IF(A24="Vitosha Park Hotel",0,IF(A24="Hotel Ramada",130,IF(A24="Park Hotel Moskva",85,IF(A24="Hotel Hemus",115))))</f>
        <v>85</v>
      </c>
      <c r="J40" s="81">
        <f t="shared" si="2"/>
        <v>0</v>
      </c>
      <c r="L40"/>
      <c r="M40"/>
      <c r="N40"/>
    </row>
    <row r="41" spans="1:14" x14ac:dyDescent="0.25">
      <c r="A41" s="72" t="str">
        <f>IF(A24="Vitosha Park Hotel",0,IF(A24="Hotel Ramada","Trpple",IF(A24="Park Hotel Moskva","Trpple",IF(A24="Hotel Hemus",0))))</f>
        <v>Trpple</v>
      </c>
      <c r="B41" s="55"/>
      <c r="C41" s="66"/>
      <c r="D41" s="55"/>
      <c r="E41" s="66"/>
      <c r="F41" s="67">
        <f t="shared" ref="F41:F47" si="4">ROUNDUP(G41/3,0)</f>
        <v>0</v>
      </c>
      <c r="G41" s="68"/>
      <c r="H41" s="59">
        <f t="shared" si="1"/>
        <v>0</v>
      </c>
      <c r="I41" s="78">
        <f>IF(A24="Vitosha Park Hotel",0,IF(A24="Hotel Ramada",130,IF(A24="Park Hotel Moskva",85,IF(A24="Hotel Hemus",115))))</f>
        <v>85</v>
      </c>
      <c r="J41" s="80">
        <f t="shared" si="2"/>
        <v>0</v>
      </c>
      <c r="L41"/>
      <c r="M41"/>
      <c r="N41"/>
    </row>
    <row r="42" spans="1:14" x14ac:dyDescent="0.25">
      <c r="A42" s="72" t="str">
        <f>IF(A24="Vitosha Park Hotel",0,IF(A24="Hotel Ramada","Trpple",IF(A24="Park Hotel Moskva","Trpple",IF(A24="Hotel Hemus",0))))</f>
        <v>Trpple</v>
      </c>
      <c r="B42" s="55"/>
      <c r="C42" s="66"/>
      <c r="D42" s="55"/>
      <c r="E42" s="66"/>
      <c r="F42" s="67">
        <f t="shared" si="4"/>
        <v>0</v>
      </c>
      <c r="G42" s="68"/>
      <c r="H42" s="59">
        <f t="shared" si="1"/>
        <v>0</v>
      </c>
      <c r="I42" s="78">
        <f>IF(A24="Vitosha Park Hotel",0,IF(A24="Hotel Ramada",130,IF(A24="Park Hotel Moskva",85,IF(A24="Hotel Hemus",115))))</f>
        <v>85</v>
      </c>
      <c r="J42" s="80">
        <f t="shared" si="2"/>
        <v>0</v>
      </c>
      <c r="L42"/>
      <c r="M42"/>
      <c r="N42"/>
    </row>
    <row r="43" spans="1:14" x14ac:dyDescent="0.25">
      <c r="A43" s="72" t="str">
        <f>IF(A24="Vitosha Park Hotel",0,IF(A24="Hotel Ramada","Trpple",IF(A24="Park Hotel Moskva","Trpple",IF(A24="Hotel Hemus",0))))</f>
        <v>Trpple</v>
      </c>
      <c r="B43" s="55"/>
      <c r="C43" s="66"/>
      <c r="D43" s="55"/>
      <c r="E43" s="66"/>
      <c r="F43" s="67">
        <f t="shared" si="4"/>
        <v>0</v>
      </c>
      <c r="G43" s="68"/>
      <c r="H43" s="59">
        <f t="shared" si="1"/>
        <v>0</v>
      </c>
      <c r="I43" s="78">
        <f>IF(A24="Vitosha Park Hotel",0,IF(A24="Hotel Ramada",130,IF(A24="Park Hotel Moskva",85,IF(A24="Hotel Hemus",115))))</f>
        <v>85</v>
      </c>
      <c r="J43" s="80">
        <f t="shared" si="2"/>
        <v>0</v>
      </c>
      <c r="L43"/>
      <c r="M43"/>
      <c r="N43"/>
    </row>
    <row r="44" spans="1:14" x14ac:dyDescent="0.25">
      <c r="A44" s="72" t="str">
        <f>IF(A24="Vitosha Park Hotel",0,IF(A24="Hotel Ramada","Trpple",IF(A24="Park Hotel Moskva","Trpple",IF(A24="Hotel Hemus",0))))</f>
        <v>Trpple</v>
      </c>
      <c r="B44" s="55"/>
      <c r="C44" s="66"/>
      <c r="D44" s="55"/>
      <c r="E44" s="66"/>
      <c r="F44" s="67">
        <f t="shared" si="4"/>
        <v>0</v>
      </c>
      <c r="G44" s="68"/>
      <c r="H44" s="59">
        <f t="shared" si="1"/>
        <v>0</v>
      </c>
      <c r="I44" s="78">
        <f>IF(A24="Vitosha Park Hotel",0,IF(A24="Hotel Ramada",130,IF(A24="Park Hotel Moskva",85,IF(A24="Hotel Hemus",115))))</f>
        <v>85</v>
      </c>
      <c r="J44" s="80">
        <f t="shared" si="2"/>
        <v>0</v>
      </c>
      <c r="L44"/>
      <c r="M44"/>
      <c r="N44"/>
    </row>
    <row r="45" spans="1:14" x14ac:dyDescent="0.25">
      <c r="A45" s="72" t="str">
        <f>IF(A24="Vitosha Park Hotel",0,IF(A24="Hotel Ramada","Trpple",IF(A24="Park Hotel Moskva","Trpple",IF(A24="Hotel Hemus",0))))</f>
        <v>Trpple</v>
      </c>
      <c r="B45" s="55"/>
      <c r="C45" s="66"/>
      <c r="D45" s="55"/>
      <c r="E45" s="66"/>
      <c r="F45" s="67">
        <f t="shared" si="4"/>
        <v>0</v>
      </c>
      <c r="G45" s="68"/>
      <c r="H45" s="59">
        <f t="shared" si="1"/>
        <v>0</v>
      </c>
      <c r="I45" s="78">
        <f>IF(A24="Vitosha Park Hotel",0,IF(A24="Hotel Ramada",130,IF(A24="Park Hotel Moskva",85,IF(A24="Hotel Hemus",115))))</f>
        <v>85</v>
      </c>
      <c r="J45" s="80">
        <f t="shared" si="2"/>
        <v>0</v>
      </c>
      <c r="L45"/>
      <c r="M45"/>
      <c r="N45"/>
    </row>
    <row r="46" spans="1:14" x14ac:dyDescent="0.25">
      <c r="A46" s="72" t="str">
        <f>IF(A24="Vitosha Park Hotel",0,IF(A24="Hotel Ramada","Trpple",IF(A24="Park Hotel Moskva","Trpple",IF(A24="Hotel Hemus",0))))</f>
        <v>Trpple</v>
      </c>
      <c r="B46" s="55"/>
      <c r="C46" s="56"/>
      <c r="D46" s="55"/>
      <c r="E46" s="56"/>
      <c r="F46" s="67">
        <f t="shared" si="4"/>
        <v>0</v>
      </c>
      <c r="G46" s="58"/>
      <c r="H46" s="59">
        <f t="shared" si="1"/>
        <v>0</v>
      </c>
      <c r="I46" s="78">
        <f>IF(A24="Vitosha Park Hotel",0,IF(A24="Hotel Ramada",130,IF(A24="Park Hotel Moskva",85,IF(A24="Hotel Hemus",115))))</f>
        <v>85</v>
      </c>
      <c r="J46" s="80">
        <f t="shared" si="2"/>
        <v>0</v>
      </c>
      <c r="L46"/>
      <c r="M46"/>
      <c r="N46"/>
    </row>
    <row r="47" spans="1:14" ht="15.75" thickBot="1" x14ac:dyDescent="0.3">
      <c r="A47" s="93" t="str">
        <f>IF(A24="Vitosha Park Hotel",0,IF(A24="Hotel Ramada","Trpple",IF(A24="Park Hotel Moskva","Trpple",IF(A24="Hotel Hemus",0))))</f>
        <v>Trpple</v>
      </c>
      <c r="B47" s="94"/>
      <c r="C47" s="95"/>
      <c r="D47" s="94"/>
      <c r="E47" s="95"/>
      <c r="F47" s="96">
        <f t="shared" si="4"/>
        <v>0</v>
      </c>
      <c r="G47" s="97"/>
      <c r="H47" s="98">
        <f t="shared" si="1"/>
        <v>0</v>
      </c>
      <c r="I47" s="99">
        <f>IF(A24="Vitosha Park Hotel",0,IF(A24="Hotel Ramada",130,IF(A24="Park Hotel Moskva",85,IF(A24="Hotel Hemus",115))))</f>
        <v>85</v>
      </c>
      <c r="J47" s="100">
        <f t="shared" si="2"/>
        <v>0</v>
      </c>
      <c r="L47"/>
      <c r="M47"/>
      <c r="N47"/>
    </row>
    <row r="48" spans="1:14" ht="15" customHeight="1" thickTop="1" x14ac:dyDescent="0.25">
      <c r="A48" s="60"/>
      <c r="B48" s="61"/>
      <c r="C48" s="62"/>
      <c r="D48" s="61"/>
      <c r="E48" s="62"/>
      <c r="F48" s="63"/>
      <c r="G48" s="196"/>
      <c r="H48" s="196"/>
      <c r="I48" s="196"/>
      <c r="J48" s="81"/>
    </row>
    <row r="49" spans="1:10" ht="20.25" customHeight="1" x14ac:dyDescent="0.3">
      <c r="A49" s="197"/>
      <c r="B49" s="197"/>
      <c r="C49" s="197"/>
      <c r="D49" s="197"/>
      <c r="E49" s="197"/>
      <c r="F49" s="197"/>
      <c r="G49" s="200" t="s">
        <v>51</v>
      </c>
      <c r="H49" s="201"/>
      <c r="I49" s="202"/>
      <c r="J49" s="82">
        <f>SUM(J25:J47)</f>
        <v>0</v>
      </c>
    </row>
    <row r="50" spans="1:10" ht="20.25" customHeight="1" x14ac:dyDescent="0.25">
      <c r="A50" s="203"/>
      <c r="B50" s="204"/>
      <c r="C50" s="204"/>
      <c r="D50" s="204"/>
      <c r="E50" s="204"/>
      <c r="F50" s="204"/>
      <c r="G50" s="204"/>
      <c r="H50" s="204"/>
      <c r="I50" s="204"/>
      <c r="J50" s="204"/>
    </row>
    <row r="51" spans="1:10" x14ac:dyDescent="0.25">
      <c r="A51" s="198" t="s">
        <v>66</v>
      </c>
      <c r="B51" s="198"/>
      <c r="C51" s="198"/>
      <c r="D51" s="198"/>
      <c r="E51" s="40"/>
      <c r="F51" s="40"/>
      <c r="G51" s="40"/>
      <c r="H51" s="40"/>
      <c r="I51" s="40"/>
      <c r="J51" s="40"/>
    </row>
    <row r="52" spans="1:10" x14ac:dyDescent="0.25">
      <c r="A52" s="64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4.85" customHeight="1" x14ac:dyDescent="0.25">
      <c r="A53" s="199" t="s">
        <v>67</v>
      </c>
      <c r="B53" s="199"/>
      <c r="C53" s="199"/>
      <c r="D53" s="199"/>
      <c r="E53" s="40"/>
      <c r="F53" s="40"/>
      <c r="G53" s="40"/>
      <c r="H53" s="40"/>
      <c r="I53" s="40"/>
      <c r="J53" s="40"/>
    </row>
    <row r="54" spans="1:10" ht="24.75" customHeight="1" x14ac:dyDescent="0.25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20.25" x14ac:dyDescent="0.25">
      <c r="A55" s="195" t="s">
        <v>65</v>
      </c>
      <c r="B55" s="195"/>
      <c r="C55" s="195"/>
      <c r="D55" s="195"/>
      <c r="E55" s="195"/>
      <c r="F55" s="195"/>
      <c r="G55" s="195"/>
      <c r="H55" s="195"/>
      <c r="I55" s="195"/>
      <c r="J55" s="195"/>
    </row>
    <row r="56" spans="1:10" ht="20.25" hidden="1" x14ac:dyDescent="0.25">
      <c r="A56" s="143"/>
      <c r="B56" s="27">
        <v>43494</v>
      </c>
      <c r="C56" s="143"/>
      <c r="D56" s="27">
        <v>43498</v>
      </c>
      <c r="E56" s="143"/>
      <c r="F56" s="143"/>
      <c r="G56" s="143"/>
      <c r="H56" s="143"/>
      <c r="I56" s="143"/>
      <c r="J56" s="143"/>
    </row>
    <row r="57" spans="1:10" hidden="1" x14ac:dyDescent="0.25">
      <c r="B57" s="27">
        <v>43495</v>
      </c>
      <c r="C57" s="27"/>
      <c r="D57" s="27">
        <v>43499</v>
      </c>
      <c r="E57" s="27"/>
      <c r="F57" s="28"/>
      <c r="H57" s="146" t="s">
        <v>73</v>
      </c>
    </row>
    <row r="58" spans="1:10" hidden="1" x14ac:dyDescent="0.25">
      <c r="B58" s="27">
        <f>B57+1</f>
        <v>43496</v>
      </c>
      <c r="C58" s="27"/>
      <c r="D58" s="27">
        <v>43500</v>
      </c>
      <c r="E58" s="27"/>
      <c r="F58" s="28"/>
      <c r="H58" s="146" t="s">
        <v>57</v>
      </c>
    </row>
    <row r="59" spans="1:10" hidden="1" x14ac:dyDescent="0.25">
      <c r="B59" s="27">
        <f t="shared" ref="B59:B61" si="5">B58+1</f>
        <v>43497</v>
      </c>
      <c r="C59" s="27"/>
      <c r="D59" s="27">
        <v>43501</v>
      </c>
      <c r="E59" s="27"/>
    </row>
    <row r="60" spans="1:10" hidden="1" x14ac:dyDescent="0.25">
      <c r="B60" s="27">
        <f t="shared" si="5"/>
        <v>43498</v>
      </c>
      <c r="D60" s="27"/>
    </row>
    <row r="61" spans="1:10" hidden="1" x14ac:dyDescent="0.25">
      <c r="B61" s="27">
        <f t="shared" si="5"/>
        <v>43499</v>
      </c>
      <c r="D61" s="27"/>
    </row>
    <row r="62" spans="1:10" hidden="1" x14ac:dyDescent="0.25">
      <c r="B62" s="27"/>
      <c r="D62" s="27"/>
    </row>
    <row r="63" spans="1:10" x14ac:dyDescent="0.25">
      <c r="B63" s="27"/>
      <c r="D63" s="27"/>
    </row>
  </sheetData>
  <sheetProtection password="BE25" sheet="1" objects="1" scenarios="1" formatCells="0" formatColumns="0" formatRows="0" insertColumns="0" insertRows="0" insertHyperlinks="0" deleteColumns="0" deleteRows="0" sort="0" autoFilter="0" pivotTables="0"/>
  <customSheetViews>
    <customSheetView guid="{C5C9F73C-E20C-4CC6-8D87-3EB0F1F0BD68}" zeroValues="0" fitToPage="1" printArea="1">
      <selection activeCell="B11" sqref="B11:B15"/>
      <pageMargins left="0.35972222222222222" right="0.14027777777777778" top="0.25" bottom="0.27013888888888887" header="0.51180555555555551" footer="0.51180555555555551"/>
      <pageSetup paperSize="9" scale="85" firstPageNumber="0" orientation="landscape" horizontalDpi="300" verticalDpi="300" r:id="rId1"/>
      <headerFooter alignWithMargins="0"/>
    </customSheetView>
  </customSheetViews>
  <mergeCells count="27">
    <mergeCell ref="K9:K10"/>
    <mergeCell ref="I23:I24"/>
    <mergeCell ref="A55:J55"/>
    <mergeCell ref="J23:J24"/>
    <mergeCell ref="G48:I48"/>
    <mergeCell ref="A49:F49"/>
    <mergeCell ref="A51:D51"/>
    <mergeCell ref="A53:D53"/>
    <mergeCell ref="G49:I49"/>
    <mergeCell ref="B23:C24"/>
    <mergeCell ref="D23:E24"/>
    <mergeCell ref="F23:F24"/>
    <mergeCell ref="G23:G24"/>
    <mergeCell ref="H23:H24"/>
    <mergeCell ref="A50:J50"/>
    <mergeCell ref="B1:I2"/>
    <mergeCell ref="B3:I3"/>
    <mergeCell ref="A5:J5"/>
    <mergeCell ref="B7:J7"/>
    <mergeCell ref="A9:A20"/>
    <mergeCell ref="B9:C10"/>
    <mergeCell ref="D9:D10"/>
    <mergeCell ref="E9:E10"/>
    <mergeCell ref="F9:F10"/>
    <mergeCell ref="G9:H10"/>
    <mergeCell ref="I9:I10"/>
    <mergeCell ref="J9:J10"/>
  </mergeCells>
  <dataValidations count="5">
    <dataValidation type="list" operator="equal" allowBlank="1" showInputMessage="1" showErrorMessage="1" sqref="B48" xr:uid="{00000000-0002-0000-0100-000000000000}">
      <formula1>$B$57:$B$60</formula1>
      <formula2>0</formula2>
    </dataValidation>
    <dataValidation type="list" operator="equal" allowBlank="1" showInputMessage="1" showErrorMessage="1" sqref="D48" xr:uid="{00000000-0002-0000-0100-000001000000}">
      <formula1>$D$57:$D$60</formula1>
      <formula2>0</formula2>
    </dataValidation>
    <dataValidation type="list" operator="equal" allowBlank="1" showInputMessage="1" showErrorMessage="1" sqref="A24" xr:uid="{00000000-0002-0000-0100-000002000000}">
      <formula1>$H$57:$H$58</formula1>
    </dataValidation>
    <dataValidation type="list" allowBlank="1" showInputMessage="1" showErrorMessage="1" sqref="B25:B47 B11:B20" xr:uid="{00000000-0002-0000-0100-000003000000}">
      <formula1>$B$56:$B$61</formula1>
    </dataValidation>
    <dataValidation type="list" allowBlank="1" showInputMessage="1" showErrorMessage="1" sqref="D25:D47 G11:G20" xr:uid="{00000000-0002-0000-0100-000004000000}">
      <formula1>$D$56:$D$59</formula1>
    </dataValidation>
  </dataValidations>
  <pageMargins left="0.35972222222222222" right="0.14027777777777778" top="0.25" bottom="0.27013888888888887" header="0.51180555555555551" footer="0.51180555555555551"/>
  <pageSetup paperSize="9" scale="57" firstPageNumber="0" orientation="landscape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14"/>
  <sheetViews>
    <sheetView showZeros="0" workbookViewId="0">
      <selection activeCell="E10" sqref="E10"/>
    </sheetView>
  </sheetViews>
  <sheetFormatPr baseColWidth="10" defaultColWidth="9.140625" defaultRowHeight="15" x14ac:dyDescent="0.25"/>
  <cols>
    <col min="1" max="1" width="15.42578125" style="101" customWidth="1"/>
    <col min="2" max="2" width="12.42578125" customWidth="1"/>
    <col min="4" max="4" width="13.28515625" customWidth="1"/>
    <col min="6" max="6" width="12.140625" customWidth="1"/>
  </cols>
  <sheetData>
    <row r="1" spans="1:9" x14ac:dyDescent="0.25">
      <c r="A1" s="208"/>
      <c r="B1" s="208"/>
      <c r="C1" s="208"/>
      <c r="D1" s="208"/>
      <c r="E1" s="208"/>
      <c r="F1" s="208"/>
      <c r="G1" s="208"/>
    </row>
    <row r="2" spans="1:9" ht="51" customHeight="1" x14ac:dyDescent="0.25">
      <c r="A2" s="148" t="s">
        <v>3</v>
      </c>
      <c r="B2" s="215">
        <f>forms!B7</f>
        <v>0</v>
      </c>
      <c r="C2" s="215"/>
      <c r="D2" s="215"/>
      <c r="E2" s="215"/>
      <c r="F2" s="215"/>
      <c r="G2" s="215"/>
    </row>
    <row r="3" spans="1:9" x14ac:dyDescent="0.25">
      <c r="A3" s="205" t="s">
        <v>60</v>
      </c>
      <c r="B3" s="209" t="s">
        <v>52</v>
      </c>
      <c r="C3" s="210"/>
      <c r="D3" s="213" t="s">
        <v>53</v>
      </c>
      <c r="E3" s="210"/>
      <c r="F3" s="213" t="s">
        <v>54</v>
      </c>
      <c r="G3" s="210"/>
    </row>
    <row r="4" spans="1:9" ht="15" customHeight="1" x14ac:dyDescent="0.25">
      <c r="A4" s="206"/>
      <c r="B4" s="211"/>
      <c r="C4" s="212"/>
      <c r="D4" s="214"/>
      <c r="E4" s="212"/>
      <c r="F4" s="214"/>
      <c r="G4" s="212"/>
    </row>
    <row r="5" spans="1:9" ht="15" customHeight="1" x14ac:dyDescent="0.25">
      <c r="A5" s="147">
        <v>43494</v>
      </c>
      <c r="B5" s="144"/>
      <c r="C5" s="83">
        <f>IF(B5&gt;0, 15, 0)</f>
        <v>0</v>
      </c>
      <c r="D5" s="144"/>
      <c r="E5" s="83">
        <f>IF(D5&gt;0, 15, 0)</f>
        <v>0</v>
      </c>
      <c r="F5" s="144"/>
      <c r="G5" s="84">
        <f>IF(F5&gt;0, 10, 0)</f>
        <v>0</v>
      </c>
    </row>
    <row r="6" spans="1:9" x14ac:dyDescent="0.25">
      <c r="A6" s="147">
        <v>43495</v>
      </c>
      <c r="B6" s="71"/>
      <c r="C6" s="83">
        <f>IF(B6&gt;0, 15, 0)</f>
        <v>0</v>
      </c>
      <c r="D6" s="71"/>
      <c r="E6" s="83">
        <f>IF(D6&gt;0, 15, 0)</f>
        <v>0</v>
      </c>
      <c r="F6" s="71"/>
      <c r="G6" s="84">
        <f>IF(F6&gt;0, 10, 0)</f>
        <v>0</v>
      </c>
    </row>
    <row r="7" spans="1:9" x14ac:dyDescent="0.25">
      <c r="A7" s="147">
        <v>43496</v>
      </c>
      <c r="B7" s="71"/>
      <c r="C7" s="83">
        <f t="shared" ref="C7:C10" si="0">IF(B7&gt;0, 15, 0)</f>
        <v>0</v>
      </c>
      <c r="D7" s="71"/>
      <c r="E7" s="83">
        <f t="shared" ref="E7:E10" si="1">IF(D7&gt;0, 15, 0)</f>
        <v>0</v>
      </c>
      <c r="F7" s="71"/>
      <c r="G7" s="84">
        <f t="shared" ref="G7:G10" si="2">IF(F7&gt;0, 10, 0)</f>
        <v>0</v>
      </c>
    </row>
    <row r="8" spans="1:9" x14ac:dyDescent="0.25">
      <c r="A8" s="147">
        <v>43497</v>
      </c>
      <c r="B8" s="71"/>
      <c r="C8" s="83">
        <f t="shared" si="0"/>
        <v>0</v>
      </c>
      <c r="D8" s="71"/>
      <c r="E8" s="83">
        <f t="shared" si="1"/>
        <v>0</v>
      </c>
      <c r="F8" s="71"/>
      <c r="G8" s="84">
        <f t="shared" si="2"/>
        <v>0</v>
      </c>
    </row>
    <row r="9" spans="1:9" x14ac:dyDescent="0.25">
      <c r="A9" s="147">
        <v>43498</v>
      </c>
      <c r="B9" s="71"/>
      <c r="C9" s="83">
        <f t="shared" si="0"/>
        <v>0</v>
      </c>
      <c r="D9" s="71"/>
      <c r="E9" s="83">
        <f t="shared" si="1"/>
        <v>0</v>
      </c>
      <c r="F9" s="71"/>
      <c r="G9" s="84">
        <f t="shared" si="2"/>
        <v>0</v>
      </c>
    </row>
    <row r="10" spans="1:9" x14ac:dyDescent="0.25">
      <c r="A10" s="147">
        <v>43499</v>
      </c>
      <c r="B10" s="71"/>
      <c r="C10" s="83">
        <f t="shared" si="0"/>
        <v>0</v>
      </c>
      <c r="D10" s="71"/>
      <c r="E10" s="83">
        <f t="shared" si="1"/>
        <v>0</v>
      </c>
      <c r="F10" s="71"/>
      <c r="G10" s="84">
        <f t="shared" si="2"/>
        <v>0</v>
      </c>
    </row>
    <row r="11" spans="1:9" x14ac:dyDescent="0.25">
      <c r="A11" s="102"/>
      <c r="B11" s="103"/>
      <c r="C11" s="104"/>
      <c r="D11" s="103"/>
      <c r="E11" s="104"/>
      <c r="F11" s="103"/>
      <c r="G11" s="105"/>
      <c r="H11" s="106"/>
      <c r="I11" s="107"/>
    </row>
    <row r="12" spans="1:9" ht="25.5" x14ac:dyDescent="0.25">
      <c r="A12" s="207" t="s">
        <v>58</v>
      </c>
      <c r="B12" s="117" t="s">
        <v>62</v>
      </c>
      <c r="C12" s="118">
        <f>SUM(B5:B10)</f>
        <v>0</v>
      </c>
      <c r="D12" s="117" t="s">
        <v>69</v>
      </c>
      <c r="E12" s="118">
        <f>SUM(D5:D10)</f>
        <v>0</v>
      </c>
      <c r="F12" s="117" t="s">
        <v>70</v>
      </c>
      <c r="G12" s="118">
        <f>SUM(F5:F10)</f>
        <v>0</v>
      </c>
      <c r="H12" s="106"/>
      <c r="I12" s="107"/>
    </row>
    <row r="13" spans="1:9" ht="23.25" customHeight="1" x14ac:dyDescent="0.25">
      <c r="A13" s="207"/>
      <c r="B13" s="119" t="s">
        <v>63</v>
      </c>
      <c r="C13" s="120">
        <f>SUM(B5:B10)*15</f>
        <v>0</v>
      </c>
      <c r="D13" s="119" t="s">
        <v>63</v>
      </c>
      <c r="E13" s="120">
        <f>SUM(D5:D10)*15</f>
        <v>0</v>
      </c>
      <c r="F13" s="119" t="s">
        <v>63</v>
      </c>
      <c r="G13" s="120">
        <f>SUM(F5:F10)*10</f>
        <v>0</v>
      </c>
      <c r="H13" s="106"/>
      <c r="I13" s="107"/>
    </row>
    <row r="14" spans="1:9" x14ac:dyDescent="0.25">
      <c r="A14" s="102"/>
      <c r="B14" s="103"/>
      <c r="C14" s="104"/>
      <c r="D14" s="103"/>
      <c r="E14" s="104"/>
      <c r="F14" s="103"/>
      <c r="G14" s="105"/>
      <c r="H14" s="106"/>
      <c r="I14" s="107"/>
    </row>
  </sheetData>
  <sheetProtection password="BE25" sheet="1" objects="1" scenarios="1" formatCells="0" formatColumns="0" formatRows="0" insertColumns="0" insertRows="0" insertHyperlinks="0" deleteColumns="0" deleteRows="0" sort="0" autoFilter="0" pivotTables="0"/>
  <mergeCells count="7">
    <mergeCell ref="A3:A4"/>
    <mergeCell ref="A12:A13"/>
    <mergeCell ref="A1:G1"/>
    <mergeCell ref="B3:C4"/>
    <mergeCell ref="D3:E4"/>
    <mergeCell ref="F3:G4"/>
    <mergeCell ref="B2:G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B1:IV60"/>
  <sheetViews>
    <sheetView showZeros="0" topLeftCell="A35" zoomScale="115" zoomScaleNormal="115" zoomScaleSheetLayoutView="115" workbookViewId="0">
      <selection activeCell="B57" sqref="B57"/>
    </sheetView>
  </sheetViews>
  <sheetFormatPr baseColWidth="10" defaultColWidth="9.140625" defaultRowHeight="15" x14ac:dyDescent="0.25"/>
  <cols>
    <col min="1" max="1" width="3" style="1" customWidth="1"/>
    <col min="2" max="2" width="30" style="1" customWidth="1"/>
    <col min="3" max="3" width="14.28515625" style="1" customWidth="1"/>
    <col min="4" max="4" width="13.42578125" style="1" customWidth="1"/>
    <col min="5" max="5" width="11" style="1" customWidth="1"/>
    <col min="6" max="6" width="13.140625" style="1" customWidth="1"/>
    <col min="7" max="7" width="11.5703125" style="1" customWidth="1"/>
    <col min="8" max="8" width="12" style="1" customWidth="1"/>
    <col min="9" max="9" width="13.28515625" style="1" customWidth="1"/>
    <col min="10" max="10" width="7.42578125" style="1" customWidth="1"/>
    <col min="11" max="14" width="9.140625" style="1"/>
    <col min="15" max="15" width="3.140625" style="1" customWidth="1"/>
    <col min="16" max="16" width="3" style="1" customWidth="1"/>
    <col min="17" max="16384" width="9.140625" style="1"/>
  </cols>
  <sheetData>
    <row r="1" spans="2:256" ht="15" customHeight="1" x14ac:dyDescent="0.25">
      <c r="B1" s="219" t="s">
        <v>38</v>
      </c>
      <c r="C1" s="220"/>
      <c r="D1" s="220"/>
      <c r="E1" s="220"/>
      <c r="F1" s="220"/>
      <c r="G1" s="220"/>
      <c r="H1" s="220"/>
      <c r="I1" s="220"/>
      <c r="J1" s="22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2:256" ht="15.75" customHeight="1" x14ac:dyDescent="0.25">
      <c r="B2" s="222"/>
      <c r="C2" s="223"/>
      <c r="D2" s="223"/>
      <c r="E2" s="223"/>
      <c r="F2" s="223"/>
      <c r="G2" s="223"/>
      <c r="H2" s="223"/>
      <c r="I2" s="223"/>
      <c r="J2" s="224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2:256" ht="15.75" x14ac:dyDescent="0.25">
      <c r="B3" s="125" t="s">
        <v>45</v>
      </c>
      <c r="C3" s="41"/>
      <c r="D3" s="41"/>
      <c r="E3" s="44"/>
      <c r="F3" s="135" t="s">
        <v>29</v>
      </c>
      <c r="G3" s="146" t="s">
        <v>76</v>
      </c>
      <c r="H3" s="31"/>
      <c r="I3" s="44"/>
      <c r="J3" s="130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2:256" ht="15.75" x14ac:dyDescent="0.25">
      <c r="B4" s="125" t="s">
        <v>46</v>
      </c>
      <c r="C4" s="41"/>
      <c r="D4" s="41"/>
      <c r="E4" s="44"/>
      <c r="F4" s="133"/>
      <c r="G4" s="235" t="s">
        <v>77</v>
      </c>
      <c r="H4" s="235"/>
      <c r="I4" s="235"/>
      <c r="J4" s="126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2:256" ht="15" customHeight="1" x14ac:dyDescent="0.25">
      <c r="B5" s="125" t="s">
        <v>30</v>
      </c>
      <c r="C5" s="41"/>
      <c r="D5" s="41"/>
      <c r="E5" s="44"/>
      <c r="F5" s="133"/>
      <c r="G5" s="44" t="s">
        <v>31</v>
      </c>
      <c r="H5" s="31"/>
      <c r="I5" s="85"/>
      <c r="J5" s="127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2:256" s="29" customFormat="1" ht="15.75" x14ac:dyDescent="0.25">
      <c r="B6" s="217" t="s">
        <v>83</v>
      </c>
      <c r="C6" s="218"/>
      <c r="D6" s="218"/>
      <c r="E6" s="22"/>
      <c r="F6" s="134" t="s">
        <v>34</v>
      </c>
      <c r="G6" s="146" t="s">
        <v>78</v>
      </c>
      <c r="H6" s="22"/>
      <c r="I6" s="45"/>
      <c r="J6" s="128"/>
    </row>
    <row r="7" spans="2:256" ht="15" customHeight="1" x14ac:dyDescent="0.25">
      <c r="B7" s="217" t="s">
        <v>49</v>
      </c>
      <c r="C7" s="218"/>
      <c r="D7" s="218"/>
      <c r="E7" s="44"/>
      <c r="F7" s="135" t="s">
        <v>56</v>
      </c>
      <c r="G7" s="146" t="s">
        <v>79</v>
      </c>
      <c r="H7" s="31"/>
      <c r="I7" s="44"/>
      <c r="J7" s="129"/>
      <c r="K7"/>
    </row>
    <row r="8" spans="2:256" ht="15.75" x14ac:dyDescent="0.25">
      <c r="B8" s="125" t="s">
        <v>74</v>
      </c>
      <c r="C8" s="41"/>
      <c r="D8" s="41"/>
      <c r="E8" s="44"/>
      <c r="F8" s="41" t="s">
        <v>35</v>
      </c>
      <c r="G8" s="31"/>
      <c r="H8" s="44"/>
      <c r="I8" s="44"/>
      <c r="J8" s="130"/>
      <c r="K8"/>
    </row>
    <row r="9" spans="2:256" ht="15.75" x14ac:dyDescent="0.25">
      <c r="B9" s="149" t="s">
        <v>75</v>
      </c>
      <c r="C9" s="131"/>
      <c r="D9" s="131"/>
      <c r="E9" s="132"/>
      <c r="F9" s="236" t="s">
        <v>80</v>
      </c>
      <c r="G9" s="236"/>
      <c r="H9" s="236"/>
      <c r="I9" s="236"/>
      <c r="J9" s="237"/>
      <c r="K9"/>
    </row>
    <row r="10" spans="2:256" ht="15.75" x14ac:dyDescent="0.25">
      <c r="C10" s="41"/>
      <c r="D10" s="41"/>
      <c r="E10" s="43"/>
      <c r="F10" s="73"/>
      <c r="G10" s="41"/>
      <c r="H10" s="41"/>
      <c r="I10" s="41"/>
      <c r="J10" s="41"/>
      <c r="K10"/>
    </row>
    <row r="11" spans="2:256" ht="26.25" x14ac:dyDescent="0.4">
      <c r="B11" s="225" t="s">
        <v>81</v>
      </c>
      <c r="C11" s="225"/>
      <c r="D11" s="225"/>
      <c r="E11" s="225"/>
      <c r="F11" s="225"/>
      <c r="G11" s="225"/>
      <c r="H11" s="225"/>
      <c r="I11" s="225"/>
      <c r="J11" s="225"/>
      <c r="K11"/>
    </row>
    <row r="12" spans="2:256" ht="26.1" customHeight="1" x14ac:dyDescent="0.4">
      <c r="B12" s="186" t="s">
        <v>82</v>
      </c>
      <c r="C12" s="186"/>
      <c r="D12" s="186"/>
      <c r="E12" s="186"/>
      <c r="F12" s="186"/>
      <c r="G12" s="186"/>
      <c r="H12" s="186"/>
      <c r="I12" s="186"/>
      <c r="J12" s="186"/>
      <c r="K12" s="30"/>
    </row>
    <row r="13" spans="2:256" ht="12.75" customHeight="1" x14ac:dyDescent="0.25">
      <c r="B13" s="46"/>
      <c r="C13" s="46"/>
      <c r="D13" s="46"/>
      <c r="E13" s="46"/>
      <c r="F13" s="46"/>
      <c r="G13" s="46"/>
      <c r="H13" s="46"/>
      <c r="I13" s="46"/>
      <c r="J13" s="46"/>
    </row>
    <row r="14" spans="2:256" ht="24.75" customHeight="1" x14ac:dyDescent="0.25">
      <c r="B14" s="141" t="s">
        <v>68</v>
      </c>
      <c r="C14" s="227"/>
      <c r="D14" s="228"/>
      <c r="E14" s="142"/>
      <c r="F14" s="140" t="s">
        <v>32</v>
      </c>
      <c r="G14" s="234">
        <f ca="1">TODAY()</f>
        <v>43452</v>
      </c>
      <c r="H14" s="234"/>
      <c r="I14" s="234"/>
      <c r="J14" s="234"/>
    </row>
    <row r="15" spans="2:256" ht="20.25" x14ac:dyDescent="0.3">
      <c r="B15" s="76"/>
      <c r="C15" s="88"/>
      <c r="D15" s="88"/>
      <c r="E15" s="76"/>
      <c r="F15" s="138"/>
      <c r="G15" s="89"/>
      <c r="H15" s="89"/>
      <c r="I15" s="89"/>
    </row>
    <row r="16" spans="2:256" ht="20.25" x14ac:dyDescent="0.3">
      <c r="B16" s="139" t="s">
        <v>33</v>
      </c>
      <c r="C16" s="233">
        <f>+forms!B7</f>
        <v>0</v>
      </c>
      <c r="D16" s="233"/>
      <c r="E16" s="233"/>
      <c r="F16" s="233"/>
      <c r="G16" s="233"/>
      <c r="H16" s="233"/>
      <c r="I16" s="233"/>
      <c r="J16" s="233"/>
    </row>
    <row r="17" spans="2:10" ht="20.25" x14ac:dyDescent="0.3">
      <c r="B17" s="40"/>
      <c r="C17" s="74"/>
      <c r="D17" s="87"/>
      <c r="E17" s="87"/>
      <c r="F17" s="87"/>
      <c r="G17" s="87"/>
      <c r="H17" s="87"/>
      <c r="I17" s="87"/>
      <c r="J17" s="87"/>
    </row>
    <row r="18" spans="2:10" ht="20.25" customHeight="1" x14ac:dyDescent="0.25">
      <c r="B18" s="229" t="s">
        <v>13</v>
      </c>
      <c r="C18" s="230"/>
      <c r="D18" s="230"/>
      <c r="E18" s="230"/>
      <c r="F18" s="230"/>
      <c r="G18" s="230"/>
      <c r="H18" s="230"/>
      <c r="I18" s="230"/>
      <c r="J18" s="231"/>
    </row>
    <row r="19" spans="2:10" ht="18" customHeight="1" x14ac:dyDescent="0.35">
      <c r="B19" s="136" t="s">
        <v>14</v>
      </c>
      <c r="C19" s="226" t="s">
        <v>5</v>
      </c>
      <c r="D19" s="226" t="s">
        <v>9</v>
      </c>
      <c r="E19" s="226" t="s">
        <v>47</v>
      </c>
      <c r="F19" s="226" t="s">
        <v>48</v>
      </c>
      <c r="G19" s="226" t="s">
        <v>17</v>
      </c>
      <c r="H19" s="226" t="s">
        <v>50</v>
      </c>
      <c r="I19" s="232" t="s">
        <v>21</v>
      </c>
      <c r="J19" s="232"/>
    </row>
    <row r="20" spans="2:10" ht="20.25" customHeight="1" x14ac:dyDescent="0.25">
      <c r="B20" s="137" t="str">
        <f>+forms!A24</f>
        <v>Park Hotel Moskva</v>
      </c>
      <c r="C20" s="226"/>
      <c r="D20" s="226"/>
      <c r="E20" s="226"/>
      <c r="F20" s="226"/>
      <c r="G20" s="226"/>
      <c r="H20" s="226"/>
      <c r="I20" s="232"/>
      <c r="J20" s="232"/>
    </row>
    <row r="21" spans="2:10" ht="15.95" customHeight="1" x14ac:dyDescent="0.25">
      <c r="B21" s="111" t="s">
        <v>22</v>
      </c>
      <c r="C21" s="112">
        <f>+forms!B25</f>
        <v>0</v>
      </c>
      <c r="D21" s="112">
        <f>+forms!D25</f>
        <v>0</v>
      </c>
      <c r="E21" s="113">
        <f>+forms!F25</f>
        <v>0</v>
      </c>
      <c r="F21" s="113">
        <f>+forms!G25</f>
        <v>0</v>
      </c>
      <c r="G21" s="115">
        <f>+forms!H25</f>
        <v>0</v>
      </c>
      <c r="H21" s="116">
        <f>+forms!I25</f>
        <v>115</v>
      </c>
      <c r="I21" s="216">
        <f>H21*G21*F21</f>
        <v>0</v>
      </c>
      <c r="J21" s="216"/>
    </row>
    <row r="22" spans="2:10" ht="15.95" customHeight="1" x14ac:dyDescent="0.25">
      <c r="B22" s="111" t="s">
        <v>22</v>
      </c>
      <c r="C22" s="112">
        <f>+forms!B26</f>
        <v>0</v>
      </c>
      <c r="D22" s="112">
        <f>+forms!D26</f>
        <v>0</v>
      </c>
      <c r="E22" s="113">
        <f>+forms!F26</f>
        <v>0</v>
      </c>
      <c r="F22" s="113">
        <f>+forms!G26</f>
        <v>0</v>
      </c>
      <c r="G22" s="115">
        <f>+forms!H26</f>
        <v>0</v>
      </c>
      <c r="H22" s="116">
        <f>+forms!I26</f>
        <v>115</v>
      </c>
      <c r="I22" s="216">
        <f t="shared" ref="I22:I43" si="0">H22*G22*F22</f>
        <v>0</v>
      </c>
      <c r="J22" s="216"/>
    </row>
    <row r="23" spans="2:10" ht="15.95" customHeight="1" x14ac:dyDescent="0.25">
      <c r="B23" s="111" t="s">
        <v>22</v>
      </c>
      <c r="C23" s="112">
        <f>+forms!B27</f>
        <v>0</v>
      </c>
      <c r="D23" s="112">
        <f>+forms!D27</f>
        <v>0</v>
      </c>
      <c r="E23" s="113">
        <f>+forms!F27</f>
        <v>0</v>
      </c>
      <c r="F23" s="113">
        <f>+forms!G27</f>
        <v>0</v>
      </c>
      <c r="G23" s="115">
        <f>+forms!H27</f>
        <v>0</v>
      </c>
      <c r="H23" s="116">
        <f>+forms!I27</f>
        <v>115</v>
      </c>
      <c r="I23" s="216">
        <f t="shared" si="0"/>
        <v>0</v>
      </c>
      <c r="J23" s="216"/>
    </row>
    <row r="24" spans="2:10" ht="15.95" customHeight="1" x14ac:dyDescent="0.25">
      <c r="B24" s="111" t="s">
        <v>22</v>
      </c>
      <c r="C24" s="112">
        <f>+forms!B28</f>
        <v>0</v>
      </c>
      <c r="D24" s="112">
        <f>+forms!D28</f>
        <v>0</v>
      </c>
      <c r="E24" s="113">
        <f>+forms!F28</f>
        <v>0</v>
      </c>
      <c r="F24" s="113">
        <f>+forms!G28</f>
        <v>0</v>
      </c>
      <c r="G24" s="115">
        <f>+forms!H28</f>
        <v>0</v>
      </c>
      <c r="H24" s="116">
        <f>+forms!I28</f>
        <v>115</v>
      </c>
      <c r="I24" s="216">
        <f t="shared" si="0"/>
        <v>0</v>
      </c>
      <c r="J24" s="216"/>
    </row>
    <row r="25" spans="2:10" ht="15.95" customHeight="1" x14ac:dyDescent="0.25">
      <c r="B25" s="111" t="s">
        <v>22</v>
      </c>
      <c r="C25" s="112">
        <f>+forms!B29</f>
        <v>0</v>
      </c>
      <c r="D25" s="112">
        <f>+forms!D29</f>
        <v>0</v>
      </c>
      <c r="E25" s="113">
        <f>+forms!F29</f>
        <v>0</v>
      </c>
      <c r="F25" s="113">
        <f>+forms!G29</f>
        <v>0</v>
      </c>
      <c r="G25" s="115">
        <f>+forms!H29</f>
        <v>0</v>
      </c>
      <c r="H25" s="116">
        <f>+forms!I29</f>
        <v>115</v>
      </c>
      <c r="I25" s="216">
        <f t="shared" si="0"/>
        <v>0</v>
      </c>
      <c r="J25" s="216"/>
    </row>
    <row r="26" spans="2:10" ht="15.95" customHeight="1" x14ac:dyDescent="0.25">
      <c r="B26" s="111" t="s">
        <v>22</v>
      </c>
      <c r="C26" s="112">
        <f>+forms!B30</f>
        <v>0</v>
      </c>
      <c r="D26" s="112">
        <f>+forms!D30</f>
        <v>0</v>
      </c>
      <c r="E26" s="113">
        <f>+forms!F30</f>
        <v>0</v>
      </c>
      <c r="F26" s="113">
        <f>+forms!G30</f>
        <v>0</v>
      </c>
      <c r="G26" s="115">
        <f>+forms!H30</f>
        <v>0</v>
      </c>
      <c r="H26" s="116">
        <f>+forms!I30</f>
        <v>115</v>
      </c>
      <c r="I26" s="250">
        <f t="shared" si="0"/>
        <v>0</v>
      </c>
      <c r="J26" s="250"/>
    </row>
    <row r="27" spans="2:10" ht="15.95" customHeight="1" x14ac:dyDescent="0.25">
      <c r="B27" s="111" t="s">
        <v>22</v>
      </c>
      <c r="C27" s="112">
        <f>+forms!B31</f>
        <v>0</v>
      </c>
      <c r="D27" s="112">
        <f>+forms!D31</f>
        <v>0</v>
      </c>
      <c r="E27" s="113">
        <f>+forms!F31</f>
        <v>0</v>
      </c>
      <c r="F27" s="113">
        <f>+forms!G31</f>
        <v>0</v>
      </c>
      <c r="G27" s="115">
        <f>+forms!H31</f>
        <v>0</v>
      </c>
      <c r="H27" s="116">
        <f>+forms!I31</f>
        <v>115</v>
      </c>
      <c r="I27" s="216">
        <f t="shared" si="0"/>
        <v>0</v>
      </c>
      <c r="J27" s="216"/>
    </row>
    <row r="28" spans="2:10" ht="15.95" customHeight="1" x14ac:dyDescent="0.25">
      <c r="B28" s="111" t="s">
        <v>22</v>
      </c>
      <c r="C28" s="112">
        <f>+forms!B32</f>
        <v>0</v>
      </c>
      <c r="D28" s="112">
        <f>+forms!D32</f>
        <v>0</v>
      </c>
      <c r="E28" s="113">
        <f>+forms!F32</f>
        <v>0</v>
      </c>
      <c r="F28" s="113">
        <f>+forms!G32</f>
        <v>0</v>
      </c>
      <c r="G28" s="115">
        <f>+forms!H32</f>
        <v>0</v>
      </c>
      <c r="H28" s="116">
        <f>+forms!I32</f>
        <v>115</v>
      </c>
      <c r="I28" s="216">
        <f t="shared" si="0"/>
        <v>0</v>
      </c>
      <c r="J28" s="216"/>
    </row>
    <row r="29" spans="2:10" ht="15.95" customHeight="1" x14ac:dyDescent="0.25">
      <c r="B29" s="111" t="s">
        <v>23</v>
      </c>
      <c r="C29" s="112">
        <f>+forms!B33</f>
        <v>0</v>
      </c>
      <c r="D29" s="112">
        <f>+forms!D33</f>
        <v>0</v>
      </c>
      <c r="E29" s="113">
        <f>+forms!F33</f>
        <v>0</v>
      </c>
      <c r="F29" s="113">
        <f>+forms!G33</f>
        <v>0</v>
      </c>
      <c r="G29" s="115">
        <f>+forms!H33</f>
        <v>0</v>
      </c>
      <c r="H29" s="116">
        <f>+forms!I33</f>
        <v>95</v>
      </c>
      <c r="I29" s="216">
        <f t="shared" si="0"/>
        <v>0</v>
      </c>
      <c r="J29" s="216"/>
    </row>
    <row r="30" spans="2:10" ht="15.95" customHeight="1" x14ac:dyDescent="0.25">
      <c r="B30" s="111" t="s">
        <v>23</v>
      </c>
      <c r="C30" s="112">
        <f>+forms!B34</f>
        <v>0</v>
      </c>
      <c r="D30" s="112">
        <f>+forms!D34</f>
        <v>0</v>
      </c>
      <c r="E30" s="113">
        <f>+forms!F34</f>
        <v>0</v>
      </c>
      <c r="F30" s="113">
        <f>+forms!G34</f>
        <v>0</v>
      </c>
      <c r="G30" s="115">
        <f>+forms!H34</f>
        <v>0</v>
      </c>
      <c r="H30" s="116">
        <f>+forms!I34</f>
        <v>95</v>
      </c>
      <c r="I30" s="216">
        <f t="shared" si="0"/>
        <v>0</v>
      </c>
      <c r="J30" s="216"/>
    </row>
    <row r="31" spans="2:10" ht="15.95" customHeight="1" x14ac:dyDescent="0.25">
      <c r="B31" s="111" t="s">
        <v>23</v>
      </c>
      <c r="C31" s="112">
        <f>+forms!B35</f>
        <v>0</v>
      </c>
      <c r="D31" s="112">
        <f>+forms!D35</f>
        <v>0</v>
      </c>
      <c r="E31" s="113">
        <f>+forms!F35</f>
        <v>0</v>
      </c>
      <c r="F31" s="113">
        <f>+forms!G35</f>
        <v>0</v>
      </c>
      <c r="G31" s="115">
        <f>+forms!H35</f>
        <v>0</v>
      </c>
      <c r="H31" s="116">
        <f>+forms!I35</f>
        <v>95</v>
      </c>
      <c r="I31" s="216">
        <f t="shared" si="0"/>
        <v>0</v>
      </c>
      <c r="J31" s="216"/>
    </row>
    <row r="32" spans="2:10" ht="15.95" customHeight="1" x14ac:dyDescent="0.25">
      <c r="B32" s="111" t="s">
        <v>23</v>
      </c>
      <c r="C32" s="112">
        <f>+forms!B36</f>
        <v>0</v>
      </c>
      <c r="D32" s="112">
        <f>+forms!D36</f>
        <v>0</v>
      </c>
      <c r="E32" s="113">
        <f>+forms!F36</f>
        <v>0</v>
      </c>
      <c r="F32" s="113">
        <f>+forms!G36</f>
        <v>0</v>
      </c>
      <c r="G32" s="115">
        <f>+forms!H36</f>
        <v>0</v>
      </c>
      <c r="H32" s="116">
        <f>+forms!I36</f>
        <v>95</v>
      </c>
      <c r="I32" s="216">
        <f t="shared" si="0"/>
        <v>0</v>
      </c>
      <c r="J32" s="216"/>
    </row>
    <row r="33" spans="2:10" ht="15.95" customHeight="1" x14ac:dyDescent="0.25">
      <c r="B33" s="111" t="s">
        <v>23</v>
      </c>
      <c r="C33" s="112">
        <f>+forms!B37</f>
        <v>0</v>
      </c>
      <c r="D33" s="112">
        <f>+forms!D37</f>
        <v>0</v>
      </c>
      <c r="E33" s="113">
        <f>+forms!F37</f>
        <v>0</v>
      </c>
      <c r="F33" s="113">
        <f>+forms!G37</f>
        <v>0</v>
      </c>
      <c r="G33" s="115">
        <f>+forms!H37</f>
        <v>0</v>
      </c>
      <c r="H33" s="116">
        <f>+forms!I37</f>
        <v>95</v>
      </c>
      <c r="I33" s="216">
        <f t="shared" si="0"/>
        <v>0</v>
      </c>
      <c r="J33" s="216"/>
    </row>
    <row r="34" spans="2:10" ht="15.95" customHeight="1" x14ac:dyDescent="0.25">
      <c r="B34" s="111" t="s">
        <v>23</v>
      </c>
      <c r="C34" s="112">
        <f>+forms!B38</f>
        <v>0</v>
      </c>
      <c r="D34" s="112">
        <f>+forms!D38</f>
        <v>0</v>
      </c>
      <c r="E34" s="113">
        <f>+forms!F38</f>
        <v>0</v>
      </c>
      <c r="F34" s="113">
        <f>+forms!G38</f>
        <v>0</v>
      </c>
      <c r="G34" s="115">
        <f>+forms!H38</f>
        <v>0</v>
      </c>
      <c r="H34" s="116">
        <f>+forms!I38</f>
        <v>95</v>
      </c>
      <c r="I34" s="216">
        <f t="shared" si="0"/>
        <v>0</v>
      </c>
      <c r="J34" s="216"/>
    </row>
    <row r="35" spans="2:10" ht="15.95" customHeight="1" x14ac:dyDescent="0.25">
      <c r="B35" s="111" t="s">
        <v>23</v>
      </c>
      <c r="C35" s="112">
        <f>+forms!B39</f>
        <v>0</v>
      </c>
      <c r="D35" s="112">
        <f>+forms!D39</f>
        <v>0</v>
      </c>
      <c r="E35" s="113">
        <f>+forms!F39</f>
        <v>0</v>
      </c>
      <c r="F35" s="113">
        <f>+forms!G39</f>
        <v>0</v>
      </c>
      <c r="G35" s="115">
        <f>+forms!H39</f>
        <v>0</v>
      </c>
      <c r="H35" s="116">
        <f>+forms!I39</f>
        <v>95</v>
      </c>
      <c r="I35" s="216">
        <f t="shared" si="0"/>
        <v>0</v>
      </c>
      <c r="J35" s="216"/>
    </row>
    <row r="36" spans="2:10" ht="15.95" customHeight="1" x14ac:dyDescent="0.25">
      <c r="B36" s="111" t="s">
        <v>61</v>
      </c>
      <c r="C36" s="112">
        <f>+forms!B40</f>
        <v>0</v>
      </c>
      <c r="D36" s="112">
        <f>+forms!D40</f>
        <v>0</v>
      </c>
      <c r="E36" s="113">
        <f>+forms!F40</f>
        <v>0</v>
      </c>
      <c r="F36" s="113">
        <f>+forms!G40</f>
        <v>0</v>
      </c>
      <c r="G36" s="115">
        <f>+forms!H40</f>
        <v>0</v>
      </c>
      <c r="H36" s="116">
        <f>+forms!I40</f>
        <v>85</v>
      </c>
      <c r="I36" s="216">
        <f t="shared" si="0"/>
        <v>0</v>
      </c>
      <c r="J36" s="216"/>
    </row>
    <row r="37" spans="2:10" ht="15.95" customHeight="1" x14ac:dyDescent="0.25">
      <c r="B37" s="111" t="s">
        <v>61</v>
      </c>
      <c r="C37" s="112">
        <f>+forms!B41</f>
        <v>0</v>
      </c>
      <c r="D37" s="112">
        <f>+forms!D41</f>
        <v>0</v>
      </c>
      <c r="E37" s="113">
        <f>+forms!F41</f>
        <v>0</v>
      </c>
      <c r="F37" s="113">
        <f>+forms!G41</f>
        <v>0</v>
      </c>
      <c r="G37" s="115">
        <f>+forms!H41</f>
        <v>0</v>
      </c>
      <c r="H37" s="116">
        <f>+forms!I41</f>
        <v>85</v>
      </c>
      <c r="I37" s="216">
        <f t="shared" si="0"/>
        <v>0</v>
      </c>
      <c r="J37" s="216"/>
    </row>
    <row r="38" spans="2:10" ht="15.95" customHeight="1" x14ac:dyDescent="0.25">
      <c r="B38" s="111" t="s">
        <v>61</v>
      </c>
      <c r="C38" s="112">
        <f>+forms!B42</f>
        <v>0</v>
      </c>
      <c r="D38" s="112">
        <f>+forms!D42</f>
        <v>0</v>
      </c>
      <c r="E38" s="113">
        <f>+forms!F42</f>
        <v>0</v>
      </c>
      <c r="F38" s="113">
        <f>+forms!G42</f>
        <v>0</v>
      </c>
      <c r="G38" s="115">
        <f>+forms!H42</f>
        <v>0</v>
      </c>
      <c r="H38" s="116">
        <f>+forms!I42</f>
        <v>85</v>
      </c>
      <c r="I38" s="216">
        <f t="shared" si="0"/>
        <v>0</v>
      </c>
      <c r="J38" s="216"/>
    </row>
    <row r="39" spans="2:10" ht="15.95" customHeight="1" x14ac:dyDescent="0.25">
      <c r="B39" s="111" t="s">
        <v>61</v>
      </c>
      <c r="C39" s="112">
        <f>+forms!B43</f>
        <v>0</v>
      </c>
      <c r="D39" s="112">
        <f>+forms!D43</f>
        <v>0</v>
      </c>
      <c r="E39" s="113">
        <f>+forms!F43</f>
        <v>0</v>
      </c>
      <c r="F39" s="113">
        <f>+forms!G43</f>
        <v>0</v>
      </c>
      <c r="G39" s="115">
        <f>+forms!H43</f>
        <v>0</v>
      </c>
      <c r="H39" s="116">
        <f>+forms!I43</f>
        <v>85</v>
      </c>
      <c r="I39" s="216">
        <f t="shared" si="0"/>
        <v>0</v>
      </c>
      <c r="J39" s="216"/>
    </row>
    <row r="40" spans="2:10" ht="15.95" customHeight="1" x14ac:dyDescent="0.25">
      <c r="B40" s="114" t="s">
        <v>61</v>
      </c>
      <c r="C40" s="112">
        <f>+forms!B44</f>
        <v>0</v>
      </c>
      <c r="D40" s="112">
        <f>+forms!D44</f>
        <v>0</v>
      </c>
      <c r="E40" s="113">
        <f>+forms!F44</f>
        <v>0</v>
      </c>
      <c r="F40" s="113">
        <f>+forms!G44</f>
        <v>0</v>
      </c>
      <c r="G40" s="115">
        <f>+forms!H44</f>
        <v>0</v>
      </c>
      <c r="H40" s="116">
        <f>+forms!I44</f>
        <v>85</v>
      </c>
      <c r="I40" s="216">
        <f t="shared" si="0"/>
        <v>0</v>
      </c>
      <c r="J40" s="216"/>
    </row>
    <row r="41" spans="2:10" ht="15.95" customHeight="1" x14ac:dyDescent="0.25">
      <c r="B41" s="114" t="s">
        <v>61</v>
      </c>
      <c r="C41" s="112">
        <f>+forms!B45</f>
        <v>0</v>
      </c>
      <c r="D41" s="112">
        <f>+forms!D45</f>
        <v>0</v>
      </c>
      <c r="E41" s="113">
        <f>+forms!F45</f>
        <v>0</v>
      </c>
      <c r="F41" s="113">
        <f>+forms!G45</f>
        <v>0</v>
      </c>
      <c r="G41" s="115">
        <f>+forms!H45</f>
        <v>0</v>
      </c>
      <c r="H41" s="116">
        <f>+forms!I45</f>
        <v>85</v>
      </c>
      <c r="I41" s="216">
        <f t="shared" si="0"/>
        <v>0</v>
      </c>
      <c r="J41" s="216"/>
    </row>
    <row r="42" spans="2:10" ht="15.95" customHeight="1" x14ac:dyDescent="0.25">
      <c r="B42" s="114" t="s">
        <v>61</v>
      </c>
      <c r="C42" s="112">
        <f>+forms!B46</f>
        <v>0</v>
      </c>
      <c r="D42" s="112">
        <f>+forms!D46</f>
        <v>0</v>
      </c>
      <c r="E42" s="113">
        <f>+forms!F46</f>
        <v>0</v>
      </c>
      <c r="F42" s="113">
        <f>+forms!G46</f>
        <v>0</v>
      </c>
      <c r="G42" s="115">
        <f>+forms!H46</f>
        <v>0</v>
      </c>
      <c r="H42" s="116">
        <f>+forms!I46</f>
        <v>85</v>
      </c>
      <c r="I42" s="216">
        <f t="shared" si="0"/>
        <v>0</v>
      </c>
      <c r="J42" s="216"/>
    </row>
    <row r="43" spans="2:10" ht="15.95" customHeight="1" x14ac:dyDescent="0.25">
      <c r="B43" s="114" t="s">
        <v>61</v>
      </c>
      <c r="C43" s="112">
        <f>+forms!B47</f>
        <v>0</v>
      </c>
      <c r="D43" s="112">
        <f>+forms!D47</f>
        <v>0</v>
      </c>
      <c r="E43" s="113">
        <f>+forms!F47</f>
        <v>0</v>
      </c>
      <c r="F43" s="113">
        <f>+forms!G47</f>
        <v>0</v>
      </c>
      <c r="G43" s="115">
        <f>+forms!H47</f>
        <v>0</v>
      </c>
      <c r="H43" s="116">
        <f>+forms!I47</f>
        <v>85</v>
      </c>
      <c r="I43" s="216">
        <f t="shared" si="0"/>
        <v>0</v>
      </c>
      <c r="J43" s="216"/>
    </row>
    <row r="44" spans="2:10" ht="15.95" customHeight="1" x14ac:dyDescent="0.3">
      <c r="B44" s="40"/>
      <c r="C44" s="74"/>
      <c r="D44" s="87"/>
      <c r="E44" s="87"/>
      <c r="F44" s="87"/>
      <c r="G44" s="248" t="s">
        <v>21</v>
      </c>
      <c r="H44" s="248"/>
      <c r="I44" s="248">
        <f>SUM(I21:I43)</f>
        <v>0</v>
      </c>
      <c r="J44" s="248"/>
    </row>
    <row r="45" spans="2:10" ht="15.95" customHeight="1" x14ac:dyDescent="0.3">
      <c r="B45" s="40"/>
      <c r="C45" s="74"/>
      <c r="D45" s="87"/>
      <c r="E45" s="87"/>
      <c r="F45" s="87"/>
      <c r="G45" s="248"/>
      <c r="H45" s="248"/>
      <c r="I45" s="248"/>
      <c r="J45" s="248"/>
    </row>
    <row r="46" spans="2:10" ht="15.95" customHeight="1" x14ac:dyDescent="0.3">
      <c r="B46" s="75" t="s">
        <v>44</v>
      </c>
      <c r="C46" s="74"/>
      <c r="D46" s="87"/>
      <c r="E46" s="87"/>
      <c r="F46" s="87"/>
      <c r="G46" s="121"/>
      <c r="H46" s="121"/>
      <c r="I46" s="121"/>
      <c r="J46" s="87"/>
    </row>
    <row r="47" spans="2:10" ht="15.95" customHeight="1" x14ac:dyDescent="0.3">
      <c r="B47" s="40"/>
      <c r="C47" s="74"/>
      <c r="D47" s="87"/>
      <c r="E47" s="87"/>
      <c r="F47" s="87"/>
      <c r="G47" s="87"/>
      <c r="H47" s="87"/>
      <c r="I47" s="87"/>
      <c r="J47" s="87"/>
    </row>
    <row r="48" spans="2:10" ht="15.95" customHeight="1" x14ac:dyDescent="0.25">
      <c r="B48" s="249" t="s">
        <v>64</v>
      </c>
      <c r="C48" s="249"/>
      <c r="D48" s="249"/>
      <c r="E48" s="249"/>
      <c r="F48" s="249"/>
      <c r="G48" s="249"/>
      <c r="H48" s="249"/>
      <c r="I48" s="249"/>
      <c r="J48" s="249"/>
    </row>
    <row r="49" spans="2:10" ht="15.95" customHeight="1" x14ac:dyDescent="0.25">
      <c r="B49" s="247" t="s">
        <v>52</v>
      </c>
      <c r="C49" s="247"/>
      <c r="D49" s="247" t="s">
        <v>53</v>
      </c>
      <c r="E49" s="247"/>
      <c r="F49" s="247" t="s">
        <v>54</v>
      </c>
      <c r="G49" s="247"/>
      <c r="H49" s="239" t="s">
        <v>21</v>
      </c>
      <c r="I49" s="239"/>
      <c r="J49" s="239"/>
    </row>
    <row r="50" spans="2:10" ht="15.95" customHeight="1" x14ac:dyDescent="0.25">
      <c r="B50" s="247"/>
      <c r="C50" s="247"/>
      <c r="D50" s="247"/>
      <c r="E50" s="247"/>
      <c r="F50" s="247"/>
      <c r="G50" s="247"/>
      <c r="H50" s="239"/>
      <c r="I50" s="239"/>
      <c r="J50" s="239"/>
    </row>
    <row r="51" spans="2:10" ht="15.95" customHeight="1" x14ac:dyDescent="0.25">
      <c r="B51" s="124">
        <f>+meals!C12</f>
        <v>0</v>
      </c>
      <c r="C51" s="122">
        <f>+meals!C13</f>
        <v>0</v>
      </c>
      <c r="D51" s="123">
        <f>+meals!E12</f>
        <v>0</v>
      </c>
      <c r="E51" s="123">
        <f>+meals!E13</f>
        <v>0</v>
      </c>
      <c r="F51" s="123">
        <f>+meals!G12</f>
        <v>0</v>
      </c>
      <c r="G51" s="123">
        <f>+meals!G13</f>
        <v>0</v>
      </c>
      <c r="H51" s="240">
        <f>C51+E51+G51</f>
        <v>0</v>
      </c>
      <c r="I51" s="240"/>
      <c r="J51" s="240"/>
    </row>
    <row r="52" spans="2:10" ht="15.95" customHeight="1" x14ac:dyDescent="0.3">
      <c r="B52" s="40"/>
      <c r="C52" s="74"/>
      <c r="D52" s="87"/>
      <c r="E52" s="87"/>
      <c r="F52" s="87"/>
      <c r="G52" s="87"/>
      <c r="H52" s="87"/>
      <c r="I52" s="87"/>
      <c r="J52" s="87"/>
    </row>
    <row r="53" spans="2:10" ht="3.75" customHeight="1" x14ac:dyDescent="0.3">
      <c r="B53" s="40"/>
      <c r="C53" s="74"/>
      <c r="D53" s="87"/>
      <c r="E53" s="87"/>
      <c r="F53" s="87"/>
      <c r="G53" s="87"/>
      <c r="H53" s="87"/>
      <c r="I53" s="87"/>
      <c r="J53" s="87"/>
    </row>
    <row r="54" spans="2:10" ht="25.5" customHeight="1" x14ac:dyDescent="0.35">
      <c r="B54" s="40"/>
      <c r="C54" s="246" t="s">
        <v>55</v>
      </c>
      <c r="D54" s="246"/>
      <c r="E54" s="246"/>
      <c r="F54" s="246"/>
      <c r="G54" s="246"/>
      <c r="H54" s="241">
        <f>I44+H51</f>
        <v>0</v>
      </c>
      <c r="I54" s="241"/>
      <c r="J54" s="241"/>
    </row>
    <row r="55" spans="2:10" ht="20.25" customHeight="1" x14ac:dyDescent="0.25">
      <c r="B55" s="40"/>
      <c r="C55" s="243" t="s">
        <v>40</v>
      </c>
      <c r="D55" s="243"/>
      <c r="E55" s="243"/>
      <c r="F55" s="243"/>
      <c r="G55" s="243"/>
      <c r="H55" s="242"/>
      <c r="I55" s="242"/>
      <c r="J55" s="242"/>
    </row>
    <row r="56" spans="2:10" ht="20.25" customHeight="1" x14ac:dyDescent="0.25">
      <c r="B56" s="40"/>
      <c r="C56" s="244" t="s">
        <v>41</v>
      </c>
      <c r="D56" s="244"/>
      <c r="E56" s="244"/>
      <c r="F56" s="244"/>
      <c r="G56" s="244"/>
      <c r="H56" s="242"/>
      <c r="I56" s="242"/>
      <c r="J56" s="242"/>
    </row>
    <row r="57" spans="2:10" ht="20.25" customHeight="1" x14ac:dyDescent="0.25">
      <c r="B57" s="40"/>
      <c r="C57" s="243" t="s">
        <v>42</v>
      </c>
      <c r="D57" s="243"/>
      <c r="E57" s="243"/>
      <c r="F57" s="243"/>
      <c r="G57" s="243"/>
      <c r="H57" s="245">
        <f>H54-H55-H56</f>
        <v>0</v>
      </c>
      <c r="I57" s="245"/>
      <c r="J57" s="245"/>
    </row>
    <row r="58" spans="2:10" ht="15.95" customHeight="1" x14ac:dyDescent="0.3">
      <c r="B58" s="40"/>
      <c r="C58" s="74"/>
      <c r="D58" s="87"/>
      <c r="E58" s="87"/>
      <c r="F58" s="87"/>
      <c r="G58" s="87"/>
      <c r="H58" s="87"/>
      <c r="I58" s="87"/>
      <c r="J58" s="87"/>
    </row>
    <row r="59" spans="2:10" x14ac:dyDescent="0.25">
      <c r="B59" s="42"/>
      <c r="C59" s="42"/>
      <c r="D59" s="42"/>
      <c r="E59" s="42"/>
      <c r="F59" s="42"/>
      <c r="G59" s="42"/>
      <c r="H59" s="42"/>
      <c r="I59" s="42"/>
      <c r="J59" s="42"/>
    </row>
    <row r="60" spans="2:10" x14ac:dyDescent="0.25">
      <c r="B60" s="42" t="s">
        <v>43</v>
      </c>
      <c r="C60" s="42"/>
      <c r="D60" s="42"/>
      <c r="E60" s="77"/>
      <c r="F60" s="238" t="s">
        <v>39</v>
      </c>
      <c r="G60" s="238"/>
      <c r="H60" s="238"/>
      <c r="I60" s="238"/>
      <c r="J60" s="238"/>
    </row>
  </sheetData>
  <sheetProtection password="BE25" sheet="1" objects="1" scenarios="1" formatCells="0" formatColumns="0" formatRows="0" insertColumns="0" insertRows="0" insertHyperlinks="0" deleteColumns="0" deleteRows="0" sort="0" autoFilter="0" pivotTables="0"/>
  <customSheetViews>
    <customSheetView guid="{C5C9F73C-E20C-4CC6-8D87-3EB0F1F0BD68}" zeroValues="0" fitToPage="1" topLeftCell="A10">
      <selection activeCell="K34" sqref="K34:N34"/>
      <pageMargins left="0.47986111111111113" right="0.15763888888888888" top="0.31527777777777777" bottom="0.2361111111111111" header="0.51180555555555551" footer="0.51180555555555551"/>
      <pageSetup paperSize="9" firstPageNumber="0" fitToWidth="0" orientation="portrait" horizontalDpi="300" verticalDpi="300" r:id="rId1"/>
      <headerFooter alignWithMargins="0"/>
    </customSheetView>
  </customSheetViews>
  <mergeCells count="58">
    <mergeCell ref="G19:G20"/>
    <mergeCell ref="I32:J32"/>
    <mergeCell ref="I33:J33"/>
    <mergeCell ref="I34:J34"/>
    <mergeCell ref="I35:J35"/>
    <mergeCell ref="H19:H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42:J42"/>
    <mergeCell ref="I43:J43"/>
    <mergeCell ref="I44:J45"/>
    <mergeCell ref="B48:J48"/>
    <mergeCell ref="I37:J37"/>
    <mergeCell ref="I38:J38"/>
    <mergeCell ref="I39:J39"/>
    <mergeCell ref="I40:J40"/>
    <mergeCell ref="I41:J41"/>
    <mergeCell ref="G44:H45"/>
    <mergeCell ref="F9:J9"/>
    <mergeCell ref="F60:J60"/>
    <mergeCell ref="H49:J50"/>
    <mergeCell ref="H51:J51"/>
    <mergeCell ref="H54:J54"/>
    <mergeCell ref="H55:J55"/>
    <mergeCell ref="C55:G55"/>
    <mergeCell ref="C56:G56"/>
    <mergeCell ref="C57:G57"/>
    <mergeCell ref="H56:J56"/>
    <mergeCell ref="H57:J57"/>
    <mergeCell ref="C54:G54"/>
    <mergeCell ref="B49:C50"/>
    <mergeCell ref="D49:E50"/>
    <mergeCell ref="F49:G50"/>
    <mergeCell ref="I36:J36"/>
    <mergeCell ref="I31:J31"/>
    <mergeCell ref="B6:D6"/>
    <mergeCell ref="B1:J2"/>
    <mergeCell ref="B11:J11"/>
    <mergeCell ref="B12:J12"/>
    <mergeCell ref="B7:D7"/>
    <mergeCell ref="C19:C20"/>
    <mergeCell ref="D19:D20"/>
    <mergeCell ref="E19:E20"/>
    <mergeCell ref="F19:F20"/>
    <mergeCell ref="C14:D14"/>
    <mergeCell ref="B18:J18"/>
    <mergeCell ref="I19:J20"/>
    <mergeCell ref="C16:J16"/>
    <mergeCell ref="G14:J14"/>
    <mergeCell ref="G4:I4"/>
  </mergeCells>
  <dataValidations count="1">
    <dataValidation operator="equal" allowBlank="1" showInputMessage="1" showErrorMessage="1" sqref="J7 F3:F5 C16 J3 F7 B47:B58 G5 B1 E10 H54 C44:D47 B40:B45 C49:D53 C58:D58 C54 B14:B18 C17:D17 B8:B9 B3:B5" xr:uid="{00000000-0002-0000-0300-000000000000}">
      <formula1>0</formula1>
      <formula2>0</formula2>
    </dataValidation>
  </dataValidations>
  <pageMargins left="0.47986111111111113" right="0.15763888888888888" top="0.31527777777777777" bottom="0.2361111111111111" header="0.51180555555555551" footer="0.51180555555555551"/>
  <pageSetup paperSize="9" scale="75" firstPageNumber="0" fitToWidth="0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4"/>
  <sheetViews>
    <sheetView tabSelected="1" zoomScale="115" zoomScaleNormal="115" workbookViewId="0">
      <selection activeCell="J11" sqref="J11"/>
    </sheetView>
  </sheetViews>
  <sheetFormatPr baseColWidth="10" defaultColWidth="9.140625" defaultRowHeight="15" x14ac:dyDescent="0.25"/>
  <cols>
    <col min="1" max="1" width="24.85546875" customWidth="1"/>
    <col min="2" max="2" width="12" customWidth="1"/>
    <col min="3" max="3" width="15.28515625" customWidth="1"/>
    <col min="4" max="4" width="9.7109375" customWidth="1"/>
    <col min="5" max="5" width="8.28515625" customWidth="1"/>
    <col min="6" max="6" width="13.85546875" customWidth="1"/>
    <col min="7" max="7" width="12.85546875" customWidth="1"/>
    <col min="8" max="8" width="0.28515625" customWidth="1"/>
    <col min="9" max="9" width="6.42578125" customWidth="1"/>
  </cols>
  <sheetData>
    <row r="1" spans="1:9" x14ac:dyDescent="0.25">
      <c r="A1" s="219" t="s">
        <v>38</v>
      </c>
      <c r="B1" s="220"/>
      <c r="C1" s="220"/>
      <c r="D1" s="220"/>
      <c r="E1" s="220"/>
      <c r="F1" s="220"/>
      <c r="G1" s="220"/>
      <c r="H1" s="220"/>
      <c r="I1" s="221"/>
    </row>
    <row r="2" spans="1:9" x14ac:dyDescent="0.25">
      <c r="A2" s="222"/>
      <c r="B2" s="223"/>
      <c r="C2" s="223"/>
      <c r="D2" s="223"/>
      <c r="E2" s="223"/>
      <c r="F2" s="223"/>
      <c r="G2" s="223"/>
      <c r="H2" s="223"/>
      <c r="I2" s="224"/>
    </row>
    <row r="3" spans="1:9" ht="15.75" x14ac:dyDescent="0.25">
      <c r="A3" s="125" t="s">
        <v>45</v>
      </c>
      <c r="B3" s="41"/>
      <c r="C3" s="41"/>
      <c r="D3" s="44"/>
      <c r="E3" s="135" t="s">
        <v>29</v>
      </c>
      <c r="F3" s="146" t="s">
        <v>76</v>
      </c>
      <c r="G3" s="31"/>
      <c r="H3" s="44"/>
      <c r="I3" s="130"/>
    </row>
    <row r="4" spans="1:9" ht="15.75" x14ac:dyDescent="0.25">
      <c r="A4" s="125" t="s">
        <v>46</v>
      </c>
      <c r="B4" s="41"/>
      <c r="C4" s="41"/>
      <c r="D4" s="44"/>
      <c r="E4" s="133"/>
      <c r="F4" s="235" t="s">
        <v>77</v>
      </c>
      <c r="G4" s="235"/>
      <c r="H4" s="235"/>
      <c r="I4" s="126"/>
    </row>
    <row r="5" spans="1:9" ht="15.75" x14ac:dyDescent="0.25">
      <c r="A5" s="125" t="s">
        <v>30</v>
      </c>
      <c r="B5" s="41"/>
      <c r="C5" s="41"/>
      <c r="D5" s="44"/>
      <c r="E5" s="133"/>
      <c r="F5" s="44" t="s">
        <v>31</v>
      </c>
      <c r="G5" s="31"/>
      <c r="H5" s="85"/>
      <c r="I5" s="127"/>
    </row>
    <row r="6" spans="1:9" ht="15.75" x14ac:dyDescent="0.25">
      <c r="A6" s="217" t="s">
        <v>83</v>
      </c>
      <c r="B6" s="218"/>
      <c r="C6" s="218"/>
      <c r="D6" s="22"/>
      <c r="E6" s="134" t="s">
        <v>34</v>
      </c>
      <c r="F6" s="146" t="s">
        <v>78</v>
      </c>
      <c r="G6" s="22"/>
      <c r="H6" s="45"/>
      <c r="I6" s="128"/>
    </row>
    <row r="7" spans="1:9" ht="15.75" x14ac:dyDescent="0.25">
      <c r="A7" s="217" t="s">
        <v>49</v>
      </c>
      <c r="B7" s="218"/>
      <c r="C7" s="218"/>
      <c r="D7" s="44"/>
      <c r="E7" s="135" t="s">
        <v>56</v>
      </c>
      <c r="F7" s="146" t="s">
        <v>79</v>
      </c>
      <c r="G7" s="31"/>
      <c r="H7" s="44"/>
      <c r="I7" s="129"/>
    </row>
    <row r="8" spans="1:9" ht="15.75" x14ac:dyDescent="0.25">
      <c r="A8" s="125" t="s">
        <v>84</v>
      </c>
      <c r="B8" s="41"/>
      <c r="C8" s="41"/>
      <c r="D8" s="44"/>
      <c r="E8" s="41" t="s">
        <v>35</v>
      </c>
      <c r="F8" s="31"/>
      <c r="G8" s="44"/>
      <c r="H8" s="44"/>
      <c r="I8" s="130"/>
    </row>
    <row r="9" spans="1:9" ht="15.75" x14ac:dyDescent="0.25">
      <c r="A9" s="149"/>
      <c r="B9" s="131"/>
      <c r="C9" s="131"/>
      <c r="D9" s="132"/>
      <c r="E9" s="236" t="s">
        <v>80</v>
      </c>
      <c r="F9" s="236"/>
      <c r="G9" s="236"/>
      <c r="H9" s="236"/>
      <c r="I9" s="237"/>
    </row>
    <row r="10" spans="1:9" ht="15.75" x14ac:dyDescent="0.25">
      <c r="A10" s="150" t="s">
        <v>85</v>
      </c>
    </row>
    <row r="11" spans="1:9" ht="62.25" customHeight="1" thickBot="1" x14ac:dyDescent="0.3">
      <c r="G11" s="151"/>
      <c r="H11" s="152"/>
    </row>
    <row r="12" spans="1:9" ht="16.5" thickBot="1" x14ac:dyDescent="0.3">
      <c r="A12" s="163" t="s">
        <v>86</v>
      </c>
      <c r="B12" s="256"/>
      <c r="C12" s="257"/>
      <c r="D12" s="257"/>
      <c r="E12" s="257"/>
      <c r="F12" s="257"/>
      <c r="G12" s="257"/>
      <c r="H12" s="167"/>
    </row>
    <row r="13" spans="1:9" ht="15.75" thickBot="1" x14ac:dyDescent="0.3">
      <c r="A13" s="258"/>
      <c r="B13" s="259"/>
      <c r="C13" s="259"/>
      <c r="D13" s="260"/>
    </row>
    <row r="14" spans="1:9" ht="21.75" thickBot="1" x14ac:dyDescent="0.3">
      <c r="A14" s="166" t="s">
        <v>92</v>
      </c>
      <c r="B14" s="254"/>
      <c r="C14" s="254"/>
      <c r="D14" s="255"/>
    </row>
    <row r="15" spans="1:9" ht="15.75" thickBot="1" x14ac:dyDescent="0.3">
      <c r="A15" s="153"/>
      <c r="B15" s="164"/>
      <c r="C15" s="164"/>
      <c r="D15" s="165"/>
    </row>
    <row r="16" spans="1:9" ht="16.5" thickBot="1" x14ac:dyDescent="0.3">
      <c r="A16" s="154" t="s">
        <v>87</v>
      </c>
      <c r="B16" s="155">
        <v>20</v>
      </c>
      <c r="C16" s="156">
        <v>0</v>
      </c>
      <c r="D16" s="158">
        <f>B16*C16</f>
        <v>0</v>
      </c>
    </row>
    <row r="17" spans="1:4" ht="15.75" thickBot="1" x14ac:dyDescent="0.3">
      <c r="A17" s="261"/>
      <c r="B17" s="262"/>
      <c r="C17" s="262"/>
      <c r="D17" s="263"/>
    </row>
    <row r="18" spans="1:4" ht="19.5" thickBot="1" x14ac:dyDescent="0.3">
      <c r="A18" s="264"/>
      <c r="B18" s="265"/>
      <c r="C18" s="157" t="s">
        <v>88</v>
      </c>
      <c r="D18" s="158">
        <f>D16</f>
        <v>0</v>
      </c>
    </row>
    <row r="19" spans="1:4" ht="16.5" thickBot="1" x14ac:dyDescent="0.3">
      <c r="A19" s="251" t="s">
        <v>89</v>
      </c>
      <c r="B19" s="252"/>
      <c r="C19" s="253"/>
      <c r="D19" s="158"/>
    </row>
    <row r="20" spans="1:4" ht="16.5" thickBot="1" x14ac:dyDescent="0.3">
      <c r="A20" s="251" t="s">
        <v>90</v>
      </c>
      <c r="B20" s="252"/>
      <c r="C20" s="253"/>
      <c r="D20" s="156"/>
    </row>
    <row r="21" spans="1:4" ht="16.5" thickBot="1" x14ac:dyDescent="0.3">
      <c r="A21" s="251" t="s">
        <v>91</v>
      </c>
      <c r="B21" s="252"/>
      <c r="C21" s="253"/>
      <c r="D21" s="156"/>
    </row>
    <row r="22" spans="1:4" x14ac:dyDescent="0.25">
      <c r="A22" s="159"/>
      <c r="B22" s="159"/>
      <c r="C22" s="159"/>
      <c r="D22" s="160"/>
    </row>
    <row r="24" spans="1:4" x14ac:dyDescent="0.25">
      <c r="A24" s="161" t="s">
        <v>43</v>
      </c>
      <c r="B24" s="162" t="s">
        <v>39</v>
      </c>
    </row>
  </sheetData>
  <mergeCells count="13">
    <mergeCell ref="A21:C21"/>
    <mergeCell ref="A1:I2"/>
    <mergeCell ref="F4:H4"/>
    <mergeCell ref="A6:C6"/>
    <mergeCell ref="A7:C7"/>
    <mergeCell ref="E9:I9"/>
    <mergeCell ref="B14:D14"/>
    <mergeCell ref="B12:G12"/>
    <mergeCell ref="A13:D13"/>
    <mergeCell ref="A17:D17"/>
    <mergeCell ref="A18:B18"/>
    <mergeCell ref="A19:C19"/>
    <mergeCell ref="A20:C20"/>
  </mergeCells>
  <dataValidations count="1">
    <dataValidation operator="equal" allowBlank="1" showInputMessage="1" showErrorMessage="1" sqref="I7 E3:E5 I3 E7 F5 A1 A8:A9 A3:A5" xr:uid="{00000000-0002-0000-0400-000000000000}">
      <formula1>0</formula1>
      <formula2>0</formula2>
    </dataValidation>
  </dataValidations>
  <pageMargins left="0.7" right="0.7" top="0.75" bottom="0.75" header="0.3" footer="0.3"/>
  <pageSetup scale="8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13</vt:i4>
      </vt:variant>
    </vt:vector>
  </HeadingPairs>
  <TitlesOfParts>
    <vt:vector size="18" baseType="lpstr">
      <vt:lpstr>forms (2)</vt:lpstr>
      <vt:lpstr>forms</vt:lpstr>
      <vt:lpstr>meals</vt:lpstr>
      <vt:lpstr>invoice</vt:lpstr>
      <vt:lpstr>entry fee invoice</vt:lpstr>
      <vt:lpstr>forms!__xlnm.Print_Area</vt:lpstr>
      <vt:lpstr>'forms (2)'!__xlnm.Print_Area</vt:lpstr>
      <vt:lpstr>forms!__xlnm.Print_Area_0</vt:lpstr>
      <vt:lpstr>'forms (2)'!__xlnm.Print_Area_0</vt:lpstr>
      <vt:lpstr>forms!__xlnm.Print_Area_0_0</vt:lpstr>
      <vt:lpstr>'forms (2)'!__xlnm.Print_Area_0_0</vt:lpstr>
      <vt:lpstr>forms!__xlnm.Print_Area_0_0_0</vt:lpstr>
      <vt:lpstr>'forms (2)'!__xlnm.Print_Area_0_0_0</vt:lpstr>
      <vt:lpstr>forms!__xlnm.Print_Area_0_0_0_0</vt:lpstr>
      <vt:lpstr>'forms (2)'!__xlnm.Print_Area_0_0_0_0</vt:lpstr>
      <vt:lpstr>forms!Druckbereich</vt:lpstr>
      <vt:lpstr>'forms (2)'!Druckbereich</vt:lpstr>
      <vt:lpstr>invoice!Druckbereich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alla_h</cp:lastModifiedBy>
  <cp:lastPrinted>2018-12-17T14:43:09Z</cp:lastPrinted>
  <dcterms:created xsi:type="dcterms:W3CDTF">2015-05-15T10:31:21Z</dcterms:created>
  <dcterms:modified xsi:type="dcterms:W3CDTF">2018-12-18T15:00:21Z</dcterms:modified>
</cp:coreProperties>
</file>