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\2021\EJCups\Cadets\EC_Cad_Teplice_CZE\"/>
    </mc:Choice>
  </mc:AlternateContent>
  <xr:revisionPtr revIDLastSave="0" documentId="8_{05AE6FE3-02B1-493A-A855-59482F20D28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1" i="1"/>
  <c r="D30" i="1"/>
  <c r="D27" i="1"/>
  <c r="F29" i="1"/>
  <c r="G29" i="1" s="1"/>
  <c r="D29" i="1"/>
  <c r="H29" i="1" s="1"/>
  <c r="F28" i="1"/>
  <c r="G28" i="1" s="1"/>
  <c r="D28" i="1"/>
  <c r="F27" i="1"/>
  <c r="G27" i="1" s="1"/>
  <c r="F26" i="1"/>
  <c r="G26" i="1" s="1"/>
  <c r="D26" i="1"/>
  <c r="G11" i="2"/>
  <c r="B11" i="2"/>
  <c r="D14" i="2"/>
  <c r="H35" i="1"/>
  <c r="I32" i="2" s="1"/>
  <c r="G11" i="1"/>
  <c r="H11" i="1" s="1"/>
  <c r="I31" i="2" s="1"/>
  <c r="H36" i="1"/>
  <c r="H26" i="1" l="1"/>
  <c r="H28" i="1"/>
  <c r="H27" i="1"/>
  <c r="I33" i="2"/>
  <c r="F33" i="1"/>
  <c r="F32" i="1"/>
  <c r="G28" i="2" s="1"/>
  <c r="F31" i="1"/>
  <c r="F30" i="1"/>
  <c r="F25" i="1"/>
  <c r="F24" i="1"/>
  <c r="E26" i="2"/>
  <c r="G14" i="2"/>
  <c r="D23" i="1"/>
  <c r="F23" i="1"/>
  <c r="B32" i="2"/>
  <c r="B34" i="2"/>
  <c r="D24" i="1"/>
  <c r="E20" i="2" s="1"/>
  <c r="D25" i="1"/>
  <c r="E21" i="2" s="1"/>
  <c r="E23" i="2"/>
  <c r="E24" i="2"/>
  <c r="B41" i="1"/>
  <c r="B42" i="1" s="1"/>
  <c r="D40" i="1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I42" i="1"/>
  <c r="I43" i="1" s="1"/>
  <c r="I44" i="1" s="1"/>
  <c r="I45" i="1" s="1"/>
  <c r="I46" i="1" s="1"/>
  <c r="I47" i="1" s="1"/>
  <c r="I48" i="1" s="1"/>
  <c r="I49" i="1" s="1"/>
  <c r="I50" i="1" s="1"/>
  <c r="I51" i="1" s="1"/>
  <c r="H42" i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B30" i="2"/>
  <c r="B16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8" i="2"/>
  <c r="B17" i="2"/>
  <c r="F19" i="2"/>
  <c r="D19" i="2"/>
  <c r="C19" i="2"/>
  <c r="D15" i="2"/>
  <c r="G30" i="1" l="1"/>
  <c r="H26" i="2" s="1"/>
  <c r="H30" i="1"/>
  <c r="I26" i="2" s="1"/>
  <c r="H22" i="2"/>
  <c r="G33" i="1"/>
  <c r="H29" i="2" s="1"/>
  <c r="G32" i="1"/>
  <c r="H28" i="2" s="1"/>
  <c r="G31" i="1"/>
  <c r="H27" i="2" s="1"/>
  <c r="G22" i="2"/>
  <c r="G27" i="2"/>
  <c r="G20" i="2"/>
  <c r="G24" i="1"/>
  <c r="H20" i="2" s="1"/>
  <c r="G25" i="2"/>
  <c r="H25" i="2"/>
  <c r="G23" i="2"/>
  <c r="H23" i="2"/>
  <c r="E19" i="2"/>
  <c r="G21" i="2"/>
  <c r="G25" i="1"/>
  <c r="H21" i="2" s="1"/>
  <c r="G29" i="2"/>
  <c r="G24" i="2"/>
  <c r="H24" i="2"/>
  <c r="D41" i="1"/>
  <c r="D42" i="1" s="1"/>
  <c r="G19" i="2"/>
  <c r="G23" i="1"/>
  <c r="H23" i="1" s="1"/>
  <c r="E22" i="2"/>
  <c r="E28" i="2"/>
  <c r="E27" i="2"/>
  <c r="G26" i="2"/>
  <c r="E25" i="2"/>
  <c r="E29" i="2"/>
  <c r="H31" i="1" l="1"/>
  <c r="B23" i="2"/>
  <c r="H25" i="1"/>
  <c r="B21" i="2" s="1"/>
  <c r="H24" i="1"/>
  <c r="B20" i="2" s="1"/>
  <c r="I22" i="2"/>
  <c r="H33" i="1"/>
  <c r="B29" i="2" s="1"/>
  <c r="H32" i="1"/>
  <c r="I28" i="2" s="1"/>
  <c r="B25" i="2"/>
  <c r="I27" i="2"/>
  <c r="H19" i="2"/>
  <c r="B26" i="2"/>
  <c r="I21" i="2" l="1"/>
  <c r="H34" i="1"/>
  <c r="I30" i="2" s="1"/>
  <c r="I23" i="2"/>
  <c r="B22" i="2"/>
  <c r="I29" i="2"/>
  <c r="B28" i="2"/>
  <c r="I20" i="2"/>
  <c r="I25" i="2"/>
  <c r="I24" i="2"/>
  <c r="B24" i="2"/>
  <c r="B27" i="2"/>
  <c r="B19" i="2"/>
  <c r="I19" i="2"/>
  <c r="H37" i="1" l="1"/>
  <c r="I34" i="2" s="1"/>
  <c r="I36" i="2" l="1"/>
  <c r="D40" i="2"/>
</calcChain>
</file>

<file path=xl/sharedStrings.xml><?xml version="1.0" encoding="utf-8"?>
<sst xmlns="http://schemas.openxmlformats.org/spreadsheetml/2006/main" count="138" uniqueCount="115">
  <si>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</si>
  <si>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</si>
  <si>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</si>
  <si>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</si>
  <si>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</si>
  <si>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</si>
  <si>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</si>
  <si>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</si>
  <si>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</si>
  <si>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</si>
  <si>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</si>
  <si>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</si>
  <si>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</si>
  <si>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</si>
  <si>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</si>
  <si>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</si>
  <si>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</si>
  <si>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</si>
  <si>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</si>
  <si>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</si>
  <si>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</si>
  <si>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</si>
  <si>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</si>
  <si>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</si>
  <si>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</si>
  <si>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</si>
  <si>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</si>
  <si>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</si>
  <si>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</si>
  <si>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</si>
  <si>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</si>
  <si>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</si>
  <si>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</si>
  <si>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</si>
  <si>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</si>
  <si>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</si>
  <si>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</si>
  <si>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</si>
  <si>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ARRIVAL</t>
  </si>
  <si>
    <t>DEPARTURE</t>
  </si>
  <si>
    <t>ACCOMMODATION TOTAL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</si>
  <si>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</si>
  <si>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</si>
  <si>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</si>
  <si>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</si>
  <si>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</si>
  <si>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</si>
  <si>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</si>
  <si>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</si>
  <si>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</si>
  <si>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</si>
  <si>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</si>
  <si>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</si>
  <si>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</si>
  <si>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</si>
  <si>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</si>
  <si>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</si>
  <si>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</si>
  <si>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</si>
  <si>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</si>
  <si>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</si>
  <si>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</si>
  <si>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</si>
  <si>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</si>
  <si>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</si>
  <si>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</si>
  <si>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</si>
  <si>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</si>
  <si>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</si>
  <si>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</si>
  <si>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</si>
  <si>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</si>
  <si>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</si>
  <si>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</si>
  <si>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</si>
  <si>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</si>
  <si>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</si>
  <si>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</si>
  <si>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</si>
  <si>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</si>
  <si>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</si>
  <si>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</si>
  <si>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</si>
  <si>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</si>
  <si>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</si>
  <si>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</si>
  <si>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</si>
  <si>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</si>
  <si>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</si>
  <si>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</si>
  <si>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</si>
  <si>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</si>
  <si>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</si>
  <si>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Choose your country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</si>
  <si>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</si>
  <si>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</si>
  <si>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</si>
  <si>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</si>
  <si>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</si>
  <si>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</si>
  <si>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</si>
  <si>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</si>
  <si>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PCR tests</t>
  </si>
  <si>
    <t>NON EJU FEDERATION</t>
  </si>
  <si>
    <t>No. of competitors</t>
  </si>
  <si>
    <t>EJU FEE</t>
  </si>
  <si>
    <t>EJU Fee</t>
  </si>
  <si>
    <t>EUROPEAN CADET JUDO CUP</t>
  </si>
  <si>
    <t>TEPLICE  2021</t>
  </si>
  <si>
    <t>PANORAMA</t>
  </si>
  <si>
    <t>No. of persons</t>
  </si>
  <si>
    <t>TRANSPORT FROM/TO PRAGUE REQUESTED?                                                                            IF YES, PROVIDE THE TRAVELLING SCHEDULE BELLOW.</t>
  </si>
  <si>
    <t>Please send before June 18, 2021, to czechjudo@czechjudo.cz</t>
  </si>
  <si>
    <t>TRANSPORT</t>
  </si>
  <si>
    <t>Triple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</si>
</sst>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€-1]"/>
    <numFmt numFmtId="165" formatCode="d/m;@"/>
    <numFmt numFmtId="166" formatCode="[$-20000]ddd\,\ mmm\ dd"/>
    <numFmt numFmtId="167" formatCode="00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Protection="1"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164" fontId="25" fillId="0" borderId="26" xfId="0" applyNumberFormat="1" applyFont="1" applyBorder="1" applyAlignment="1" applyProtection="1">
      <alignment wrapText="1"/>
      <protection hidden="1"/>
    </xf>
    <xf numFmtId="164" fontId="25" fillId="0" borderId="34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66" fontId="26" fillId="0" borderId="0" xfId="0" applyNumberFormat="1" applyFont="1" applyProtection="1">
      <protection hidden="1"/>
    </xf>
    <xf numFmtId="166" fontId="27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164" fontId="1" fillId="3" borderId="34" xfId="0" applyNumberFormat="1" applyFont="1" applyFill="1" applyBorder="1" applyAlignment="1" applyProtection="1">
      <alignment wrapText="1"/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0" fillId="11" borderId="1" xfId="0" applyFill="1" applyBorder="1" applyAlignment="1" applyProtection="1">
      <alignment horizontal="center" vertical="center"/>
      <protection hidden="1"/>
    </xf>
    <xf numFmtId="0" fontId="0" fillId="2" borderId="1" xfId="0" applyNumberFormat="1" applyFill="1" applyBorder="1" applyAlignment="1" applyProtection="1">
      <alignment horizontal="center" vertical="center"/>
      <protection locked="0"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8" fillId="10" borderId="35" xfId="0" applyFont="1" applyFill="1" applyBorder="1" applyAlignment="1" applyProtection="1">
      <alignment horizontal="center" vertical="center" wrapText="1"/>
      <protection hidden="1"/>
    </xf>
    <xf numFmtId="0" fontId="28" fillId="10" borderId="36" xfId="0" applyFont="1" applyFill="1" applyBorder="1" applyAlignment="1" applyProtection="1">
      <alignment horizontal="center" vertical="center" wrapText="1"/>
      <protection hidden="1"/>
    </xf>
    <xf numFmtId="0" fontId="28" fillId="10" borderId="37" xfId="0" applyFont="1" applyFill="1" applyBorder="1" applyAlignment="1" applyProtection="1">
      <alignment horizontal="center" vertical="center" wrapText="1"/>
      <protection hidden="1"/>
    </xf>
    <xf numFmtId="0" fontId="28" fillId="10" borderId="40" xfId="0" applyFont="1" applyFill="1" applyBorder="1" applyAlignment="1" applyProtection="1">
      <alignment horizontal="center" vertical="center" wrapText="1"/>
      <protection hidden="1"/>
    </xf>
    <xf numFmtId="0" fontId="28" fillId="10" borderId="0" xfId="0" applyFont="1" applyFill="1" applyAlignment="1" applyProtection="1">
      <alignment horizontal="center" vertical="center" wrapText="1"/>
      <protection hidden="1"/>
    </xf>
    <xf numFmtId="0" fontId="28" fillId="10" borderId="41" xfId="0" applyFont="1" applyFill="1" applyBorder="1" applyAlignment="1" applyProtection="1">
      <alignment horizontal="center" vertical="center" wrapText="1"/>
      <protection hidden="1"/>
    </xf>
    <xf numFmtId="0" fontId="28" fillId="10" borderId="38" xfId="0" applyFont="1" applyFill="1" applyBorder="1" applyAlignment="1" applyProtection="1">
      <alignment horizontal="center" vertical="center" wrapText="1"/>
      <protection hidden="1"/>
    </xf>
    <xf numFmtId="0" fontId="28" fillId="10" borderId="11" xfId="0" applyFont="1" applyFill="1" applyBorder="1" applyAlignment="1" applyProtection="1">
      <alignment horizontal="center" vertical="center" wrapText="1"/>
      <protection hidden="1"/>
    </xf>
    <xf numFmtId="0" fontId="28" fillId="10" borderId="39" xfId="0" applyFont="1" applyFill="1" applyBorder="1" applyAlignment="1" applyProtection="1">
      <alignment horizontal="center" vertical="center" wrapText="1"/>
      <protection hidden="1"/>
    </xf>
    <xf numFmtId="0" fontId="29" fillId="10" borderId="1" xfId="0" applyFont="1" applyFill="1" applyBorder="1" applyAlignment="1" applyProtection="1">
      <alignment horizontal="center" vertical="center" wrapText="1"/>
      <protection hidden="1"/>
    </xf>
    <xf numFmtId="0" fontId="29" fillId="10" borderId="1" xfId="0" applyFont="1" applyFill="1" applyBorder="1" applyAlignment="1" applyProtection="1">
      <alignment horizontal="right" vertical="center" wrapText="1"/>
      <protection hidden="1"/>
    </xf>
    <xf numFmtId="164" fontId="30" fillId="10" borderId="1" xfId="0" applyNumberFormat="1" applyFont="1" applyFill="1" applyBorder="1" applyAlignment="1" applyProtection="1">
      <alignment horizontal="right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24" fillId="6" borderId="1" xfId="0" applyNumberFormat="1" applyFont="1" applyFill="1" applyBorder="1" applyAlignment="1" applyProtection="1">
      <alignment horizontal="center" vertical="center"/>
      <protection hidden="1"/>
    </xf>
    <xf numFmtId="0" fontId="24" fillId="6" borderId="1" xfId="0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3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5" fillId="0" borderId="7" xfId="0" applyFont="1" applyBorder="1" applyAlignment="1" applyProtection="1">
      <alignment horizontal="center" wrapText="1"/>
      <protection hidden="1"/>
    </xf>
    <xf numFmtId="0" fontId="25" fillId="0" borderId="8" xfId="0" applyFont="1" applyBorder="1" applyAlignment="1" applyProtection="1">
      <alignment horizontal="center" wrapText="1"/>
      <protection hidden="1"/>
    </xf>
    <xf numFmtId="0" fontId="25" fillId="0" borderId="33" xfId="0" applyFont="1" applyBorder="1" applyAlignment="1" applyProtection="1">
      <alignment horizontal="center" wrapText="1"/>
      <protection hidden="1"/>
    </xf>
    <xf numFmtId="0" fontId="25" fillId="0" borderId="23" xfId="0" applyFont="1" applyBorder="1" applyAlignment="1" applyProtection="1">
      <alignment horizontal="center" wrapText="1"/>
      <protection hidden="1"/>
    </xf>
    <xf numFmtId="0" fontId="25" fillId="0" borderId="24" xfId="0" applyFont="1" applyBorder="1" applyAlignment="1" applyProtection="1">
      <alignment horizontal="center" wrapText="1"/>
      <protection hidden="1"/>
    </xf>
    <xf numFmtId="0" fontId="25" fillId="0" borderId="25" xfId="0" applyFont="1" applyBorder="1" applyAlignment="1" applyProtection="1">
      <alignment horizont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364620</xdr:colOff>
      <xdr:row>40</xdr:row>
      <xdr:rowOff>285375</xdr:rowOff>
    </xdr:from>
    <xdr:to>
      <xdr:col>7</xdr:col>
      <xdr:colOff>105540</xdr:colOff>
      <xdr:row>43</xdr:row>
      <xdr:rowOff>75825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4F4C3A55-0345-4ED3-B7C4-19DD41BD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15640" y="10404735"/>
          <a:ext cx="11430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37</xdr:row>
      <xdr:rowOff>28574</xdr:rowOff>
    </xdr:from>
    <xdr:to>
      <xdr:col>9</xdr:col>
      <xdr:colOff>17145</xdr:colOff>
      <xdr:row>42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5355D56A-30AD-4B52-B386-E68E67A9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9538334"/>
          <a:ext cx="1304925" cy="1183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showZeros="0" tabSelected="1" topLeftCell="A13" zoomScale="91" zoomScaleNormal="100" workbookViewId="0">
      <selection activeCell="B8" sqref="B8:I8"/>
    </sheetView>
  </sheetViews>
  <sheetFormatPr baseColWidth="10" defaultColWidth="9.140625" defaultRowHeight="15" x14ac:dyDescent="0.25"/>
  <cols>
    <col min="1" max="1" width="29.140625" style="1" customWidth="1"/>
    <col min="2" max="2" width="10.28515625" style="1" customWidth="1"/>
    <col min="3" max="3" width="11.42578125" style="1" bestFit="1" customWidth="1"/>
    <col min="4" max="4" width="14.28515625" style="1" bestFit="1" customWidth="1"/>
    <col min="5" max="5" width="16.140625" style="1" bestFit="1" customWidth="1"/>
    <col min="6" max="6" width="11.85546875" style="1" customWidth="1"/>
    <col min="7" max="8" width="9.140625" style="1"/>
    <col min="9" max="9" width="10.42578125" style="1" customWidth="1"/>
    <col min="10" max="16384" width="9.140625" style="1"/>
  </cols>
  <sheetData>
    <row r="1" spans="1:9" ht="54.6" customHeight="1" x14ac:dyDescent="0.25"/>
    <row r="3" spans="1:9" ht="30" x14ac:dyDescent="0.4">
      <c r="A3" s="80" t="s">
        <v>107</v>
      </c>
      <c r="B3" s="80"/>
      <c r="C3" s="80"/>
      <c r="D3" s="80"/>
      <c r="E3" s="80"/>
      <c r="F3" s="80"/>
      <c r="G3" s="80"/>
      <c r="H3" s="80"/>
      <c r="I3" s="80"/>
    </row>
    <row r="4" spans="1:9" ht="30" x14ac:dyDescent="0.4">
      <c r="A4" s="80" t="s">
        <v>108</v>
      </c>
      <c r="B4" s="80"/>
      <c r="C4" s="80"/>
      <c r="D4" s="80"/>
      <c r="E4" s="80"/>
      <c r="F4" s="80"/>
      <c r="G4" s="80"/>
      <c r="H4" s="80"/>
      <c r="I4" s="80"/>
    </row>
    <row r="5" spans="1:9" ht="30" x14ac:dyDescent="0.4">
      <c r="A5" s="80" t="s">
        <v>95</v>
      </c>
      <c r="B5" s="80"/>
      <c r="C5" s="80"/>
      <c r="D5" s="80"/>
      <c r="E5" s="80"/>
      <c r="F5" s="80"/>
      <c r="G5" s="80"/>
      <c r="H5" s="80"/>
      <c r="I5" s="80"/>
    </row>
    <row r="6" spans="1:9" ht="35.450000000000003" customHeight="1" x14ac:dyDescent="0.25">
      <c r="A6" s="90" t="s">
        <v>42</v>
      </c>
      <c r="B6" s="90"/>
      <c r="C6" s="90"/>
      <c r="D6" s="90"/>
      <c r="E6" s="90"/>
      <c r="F6" s="90"/>
      <c r="G6" s="90"/>
      <c r="H6" s="90"/>
      <c r="I6" s="90"/>
    </row>
    <row r="7" spans="1:9" s="25" customFormat="1" ht="18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9" ht="41.25" customHeight="1" x14ac:dyDescent="0.25">
      <c r="A8" s="38" t="s">
        <v>41</v>
      </c>
      <c r="B8" s="91" t="s">
        <v>93</v>
      </c>
      <c r="C8" s="91"/>
      <c r="D8" s="91"/>
      <c r="E8" s="91"/>
      <c r="F8" s="91"/>
      <c r="G8" s="91"/>
      <c r="H8" s="91"/>
      <c r="I8" s="91"/>
    </row>
    <row r="9" spans="1:9" ht="41.25" customHeight="1" x14ac:dyDescent="0.25">
      <c r="A9" s="94" t="s">
        <v>111</v>
      </c>
      <c r="B9" s="95"/>
      <c r="C9" s="95"/>
      <c r="D9" s="95"/>
      <c r="E9" s="95"/>
      <c r="F9" s="96"/>
      <c r="G9" s="103" t="s">
        <v>110</v>
      </c>
      <c r="H9" s="104" t="s">
        <v>3</v>
      </c>
      <c r="I9" s="104"/>
    </row>
    <row r="10" spans="1:9" ht="41.25" customHeight="1" x14ac:dyDescent="0.25">
      <c r="A10" s="97"/>
      <c r="B10" s="98"/>
      <c r="C10" s="98"/>
      <c r="D10" s="98"/>
      <c r="E10" s="98"/>
      <c r="F10" s="99"/>
      <c r="G10" s="103"/>
      <c r="H10" s="104"/>
      <c r="I10" s="104"/>
    </row>
    <row r="11" spans="1:9" ht="41.25" customHeight="1" x14ac:dyDescent="0.25">
      <c r="A11" s="100"/>
      <c r="B11" s="101"/>
      <c r="C11" s="101"/>
      <c r="D11" s="101"/>
      <c r="E11" s="101"/>
      <c r="F11" s="102"/>
      <c r="G11" s="71">
        <f>SUM(E15:E19)+SUM(I15:I19)</f>
        <v>0</v>
      </c>
      <c r="H11" s="105">
        <f>+G11*20</f>
        <v>0</v>
      </c>
      <c r="I11" s="105"/>
    </row>
    <row r="12" spans="1:9" ht="18" x14ac:dyDescent="0.25">
      <c r="A12" s="81" t="s">
        <v>38</v>
      </c>
      <c r="B12" s="82"/>
      <c r="C12" s="82"/>
      <c r="D12" s="82"/>
      <c r="E12" s="83"/>
      <c r="F12" s="92" t="s">
        <v>39</v>
      </c>
      <c r="G12" s="93"/>
      <c r="H12" s="93"/>
      <c r="I12" s="93"/>
    </row>
    <row r="13" spans="1:9" ht="18" customHeight="1" x14ac:dyDescent="0.25">
      <c r="A13" s="84" t="s">
        <v>0</v>
      </c>
      <c r="B13" s="86" t="s">
        <v>9</v>
      </c>
      <c r="C13" s="86"/>
      <c r="D13" s="84" t="s">
        <v>10</v>
      </c>
      <c r="E13" s="84" t="s">
        <v>12</v>
      </c>
      <c r="F13" s="88" t="s">
        <v>1</v>
      </c>
      <c r="G13" s="87" t="s">
        <v>11</v>
      </c>
      <c r="H13" s="87"/>
      <c r="I13" s="88" t="s">
        <v>12</v>
      </c>
    </row>
    <row r="14" spans="1:9" ht="18" customHeight="1" x14ac:dyDescent="0.25">
      <c r="A14" s="85"/>
      <c r="B14" s="50" t="s">
        <v>44</v>
      </c>
      <c r="C14" s="55" t="s">
        <v>45</v>
      </c>
      <c r="D14" s="85"/>
      <c r="E14" s="85"/>
      <c r="F14" s="89"/>
      <c r="G14" s="56" t="s">
        <v>44</v>
      </c>
      <c r="H14" s="57" t="s">
        <v>45</v>
      </c>
      <c r="I14" s="89"/>
    </row>
    <row r="15" spans="1:9" ht="18" customHeight="1" x14ac:dyDescent="0.25">
      <c r="A15" s="28"/>
      <c r="B15" s="58"/>
      <c r="C15" s="59"/>
      <c r="D15" s="30"/>
      <c r="E15" s="30"/>
      <c r="F15" s="28"/>
      <c r="G15" s="58"/>
      <c r="H15" s="59"/>
      <c r="I15" s="31"/>
    </row>
    <row r="16" spans="1:9" ht="18" customHeight="1" x14ac:dyDescent="0.25">
      <c r="A16" s="28"/>
      <c r="B16" s="58"/>
      <c r="C16" s="59"/>
      <c r="D16" s="30"/>
      <c r="E16" s="30"/>
      <c r="F16" s="28"/>
      <c r="G16" s="58"/>
      <c r="H16" s="59"/>
      <c r="I16" s="31"/>
    </row>
    <row r="17" spans="1:11" ht="18" customHeight="1" x14ac:dyDescent="0.25">
      <c r="A17" s="28"/>
      <c r="B17" s="58"/>
      <c r="C17" s="59"/>
      <c r="D17" s="30"/>
      <c r="E17" s="30"/>
      <c r="F17" s="28"/>
      <c r="G17" s="58"/>
      <c r="H17" s="59"/>
      <c r="I17" s="31"/>
    </row>
    <row r="18" spans="1:11" ht="18" customHeight="1" x14ac:dyDescent="0.25">
      <c r="A18" s="28"/>
      <c r="B18" s="58"/>
      <c r="C18" s="59"/>
      <c r="D18" s="30"/>
      <c r="E18" s="30"/>
      <c r="F18" s="28"/>
      <c r="G18" s="58"/>
      <c r="H18" s="59"/>
      <c r="I18" s="31"/>
    </row>
    <row r="19" spans="1:11" ht="18" customHeight="1" x14ac:dyDescent="0.25">
      <c r="A19" s="28"/>
      <c r="B19" s="58"/>
      <c r="C19" s="59"/>
      <c r="D19" s="30"/>
      <c r="E19" s="72"/>
      <c r="F19" s="28"/>
      <c r="G19" s="58"/>
      <c r="H19" s="59"/>
      <c r="I19" s="31"/>
    </row>
    <row r="20" spans="1:11" ht="18.75" x14ac:dyDescent="0.3">
      <c r="A20" s="108" t="s">
        <v>34</v>
      </c>
      <c r="B20" s="108"/>
      <c r="C20" s="108"/>
      <c r="D20" s="108"/>
      <c r="E20" s="108"/>
      <c r="F20" s="108"/>
      <c r="G20" s="108"/>
      <c r="H20" s="108"/>
      <c r="I20" s="108"/>
    </row>
    <row r="21" spans="1:11" ht="15" customHeight="1" x14ac:dyDescent="0.25">
      <c r="A21" s="34" t="s">
        <v>36</v>
      </c>
      <c r="B21" s="75" t="s">
        <v>0</v>
      </c>
      <c r="C21" s="75" t="s">
        <v>1</v>
      </c>
      <c r="D21" s="75" t="s">
        <v>5</v>
      </c>
      <c r="E21" s="75" t="s">
        <v>6</v>
      </c>
      <c r="F21" s="75" t="s">
        <v>2</v>
      </c>
      <c r="G21" s="75" t="s">
        <v>8</v>
      </c>
      <c r="H21" s="75" t="s">
        <v>3</v>
      </c>
      <c r="I21" s="75"/>
    </row>
    <row r="22" spans="1:11" x14ac:dyDescent="0.25">
      <c r="A22" s="36" t="s">
        <v>109</v>
      </c>
      <c r="B22" s="75"/>
      <c r="C22" s="75"/>
      <c r="D22" s="75"/>
      <c r="E22" s="75"/>
      <c r="F22" s="75"/>
      <c r="G22" s="75"/>
      <c r="H22" s="75"/>
      <c r="I22" s="75"/>
    </row>
    <row r="23" spans="1:11" x14ac:dyDescent="0.25">
      <c r="A23" s="35" t="s">
        <v>4</v>
      </c>
      <c r="B23" s="69"/>
      <c r="C23" s="69"/>
      <c r="D23" s="36">
        <f>+E23</f>
        <v>0</v>
      </c>
      <c r="E23" s="70"/>
      <c r="F23" s="32">
        <f t="shared" ref="F23:F33" si="0">+C23-B23</f>
        <v>0</v>
      </c>
      <c r="G23" s="33">
        <f>IF(F23&gt;=4,110,IF(F23=3,115,125))</f>
        <v>125</v>
      </c>
      <c r="H23" s="76">
        <f>IF(D23="Wrong no. of persons","Wrong no. of persons",IF((F23&lt;3), +G23*2*E23,+G23*F23*E23))</f>
        <v>0</v>
      </c>
      <c r="I23" s="77"/>
    </row>
    <row r="24" spans="1:11" x14ac:dyDescent="0.25">
      <c r="A24" s="35" t="s">
        <v>4</v>
      </c>
      <c r="B24" s="69"/>
      <c r="C24" s="69"/>
      <c r="D24" s="36">
        <f t="shared" ref="D24" si="1">+E24</f>
        <v>0</v>
      </c>
      <c r="E24" s="70"/>
      <c r="F24" s="32">
        <f t="shared" si="0"/>
        <v>0</v>
      </c>
      <c r="G24" s="67">
        <f t="shared" ref="G24:G25" si="2">IF(F24&gt;=4,110,IF(F24=3,115,125))</f>
        <v>125</v>
      </c>
      <c r="H24" s="76">
        <f t="shared" ref="H24:H25" si="3">IF(D24="Wrong no. of persons","Wrong no. of persons",IF((F24&lt;3), +G24*2*E24,+G24*F24*E24))</f>
        <v>0</v>
      </c>
      <c r="I24" s="77"/>
      <c r="K24" s="21"/>
    </row>
    <row r="25" spans="1:11" x14ac:dyDescent="0.25">
      <c r="A25" s="35" t="s">
        <v>4</v>
      </c>
      <c r="B25" s="69"/>
      <c r="C25" s="69"/>
      <c r="D25" s="36">
        <f t="shared" ref="D25" si="4">+E25</f>
        <v>0</v>
      </c>
      <c r="E25" s="70"/>
      <c r="F25" s="32">
        <f t="shared" si="0"/>
        <v>0</v>
      </c>
      <c r="G25" s="67">
        <f t="shared" si="2"/>
        <v>125</v>
      </c>
      <c r="H25" s="76">
        <f t="shared" si="3"/>
        <v>0</v>
      </c>
      <c r="I25" s="77"/>
      <c r="K25" s="21"/>
    </row>
    <row r="26" spans="1:11" x14ac:dyDescent="0.25">
      <c r="A26" s="35" t="s">
        <v>13</v>
      </c>
      <c r="B26" s="69"/>
      <c r="C26" s="69"/>
      <c r="D26" s="36">
        <f t="shared" ref="D26:D29" si="5">IF(MOD(E26,2)=0,E26/2,"Wrong no. of persons")</f>
        <v>0</v>
      </c>
      <c r="E26" s="70"/>
      <c r="F26" s="32">
        <f t="shared" ref="F26:F29" si="6">+C26-B26</f>
        <v>0</v>
      </c>
      <c r="G26" s="67">
        <f>IF(F26&gt;=4,80,IF(F26=3,85,95))</f>
        <v>95</v>
      </c>
      <c r="H26" s="73">
        <f>IF(D26="Wrong no. of persons","Wrong no. of persons",IF((F26&lt;2), +G26*2*E26,+G26*F26*E26))</f>
        <v>0</v>
      </c>
      <c r="I26" s="74"/>
    </row>
    <row r="27" spans="1:11" x14ac:dyDescent="0.25">
      <c r="A27" s="35" t="s">
        <v>13</v>
      </c>
      <c r="B27" s="69"/>
      <c r="C27" s="69"/>
      <c r="D27" s="36">
        <f t="shared" si="5"/>
        <v>0</v>
      </c>
      <c r="E27" s="70"/>
      <c r="F27" s="32">
        <f t="shared" si="6"/>
        <v>0</v>
      </c>
      <c r="G27" s="67">
        <f t="shared" ref="G27:G29" si="7">IF(F27&gt;=4,80,IF(F27=3,85,95))</f>
        <v>95</v>
      </c>
      <c r="H27" s="73">
        <f t="shared" ref="H27:H29" si="8">IF(D27="Wrong no. of persons","Wrong no. of persons",IF((F27&lt;2), +G27*2*E27,+G27*F27*E27))</f>
        <v>0</v>
      </c>
      <c r="I27" s="74"/>
    </row>
    <row r="28" spans="1:11" x14ac:dyDescent="0.25">
      <c r="A28" s="35" t="s">
        <v>13</v>
      </c>
      <c r="B28" s="69"/>
      <c r="C28" s="69"/>
      <c r="D28" s="36">
        <f t="shared" si="5"/>
        <v>0</v>
      </c>
      <c r="E28" s="70"/>
      <c r="F28" s="32">
        <f t="shared" si="6"/>
        <v>0</v>
      </c>
      <c r="G28" s="67">
        <f t="shared" si="7"/>
        <v>95</v>
      </c>
      <c r="H28" s="76">
        <f t="shared" si="8"/>
        <v>0</v>
      </c>
      <c r="I28" s="77"/>
    </row>
    <row r="29" spans="1:11" x14ac:dyDescent="0.25">
      <c r="A29" s="35" t="s">
        <v>13</v>
      </c>
      <c r="B29" s="69"/>
      <c r="C29" s="69"/>
      <c r="D29" s="36">
        <f t="shared" si="5"/>
        <v>0</v>
      </c>
      <c r="E29" s="70"/>
      <c r="F29" s="32">
        <f t="shared" si="6"/>
        <v>0</v>
      </c>
      <c r="G29" s="67">
        <f t="shared" si="7"/>
        <v>95</v>
      </c>
      <c r="H29" s="76">
        <f t="shared" si="8"/>
        <v>0</v>
      </c>
      <c r="I29" s="77"/>
    </row>
    <row r="30" spans="1:11" x14ac:dyDescent="0.25">
      <c r="A30" s="35" t="s">
        <v>114</v>
      </c>
      <c r="B30" s="28"/>
      <c r="C30" s="28"/>
      <c r="D30" s="36">
        <f>IF(MOD(E30,3)=0,E30/3,"Wrong no. of persons")</f>
        <v>0</v>
      </c>
      <c r="E30" s="27"/>
      <c r="F30" s="32">
        <f t="shared" si="0"/>
        <v>0</v>
      </c>
      <c r="G30" s="67">
        <f t="shared" ref="G30:G33" si="9">IF(F30&gt;=4,80,IF(F30=3,85,95))</f>
        <v>95</v>
      </c>
      <c r="H30" s="76">
        <f>IF(D30="Wrong no. of persons","Wrong no. of persons",IF((F30&lt;2), +G30*2*E30,+G30*F30*E30))</f>
        <v>0</v>
      </c>
      <c r="I30" s="77"/>
    </row>
    <row r="31" spans="1:11" x14ac:dyDescent="0.25">
      <c r="A31" s="35" t="s">
        <v>114</v>
      </c>
      <c r="B31" s="28"/>
      <c r="C31" s="28"/>
      <c r="D31" s="36">
        <f t="shared" ref="D31:D33" si="10">IF(MOD(E31,3)=0,E31/3,"Wrong no. of persons")</f>
        <v>0</v>
      </c>
      <c r="E31" s="27"/>
      <c r="F31" s="32">
        <f t="shared" si="0"/>
        <v>0</v>
      </c>
      <c r="G31" s="67">
        <f t="shared" si="9"/>
        <v>95</v>
      </c>
      <c r="H31" s="76">
        <f t="shared" ref="H31:H33" si="11">IF(D31="Wrong no. of persons","Wrong no. of persons",IF((F31&lt;2), +G31*2*E31,+G31*F31*E31))</f>
        <v>0</v>
      </c>
      <c r="I31" s="77"/>
    </row>
    <row r="32" spans="1:11" x14ac:dyDescent="0.25">
      <c r="A32" s="35" t="s">
        <v>114</v>
      </c>
      <c r="B32" s="28"/>
      <c r="C32" s="28"/>
      <c r="D32" s="36">
        <f t="shared" si="10"/>
        <v>0</v>
      </c>
      <c r="E32" s="27"/>
      <c r="F32" s="32">
        <f t="shared" si="0"/>
        <v>0</v>
      </c>
      <c r="G32" s="67">
        <f t="shared" si="9"/>
        <v>95</v>
      </c>
      <c r="H32" s="76">
        <f t="shared" si="11"/>
        <v>0</v>
      </c>
      <c r="I32" s="77"/>
    </row>
    <row r="33" spans="1:9" x14ac:dyDescent="0.25">
      <c r="A33" s="35" t="s">
        <v>114</v>
      </c>
      <c r="B33" s="28"/>
      <c r="C33" s="28"/>
      <c r="D33" s="36">
        <f t="shared" si="10"/>
        <v>0</v>
      </c>
      <c r="E33" s="27"/>
      <c r="F33" s="32">
        <f t="shared" si="0"/>
        <v>0</v>
      </c>
      <c r="G33" s="67">
        <f t="shared" si="9"/>
        <v>95</v>
      </c>
      <c r="H33" s="76">
        <f t="shared" si="11"/>
        <v>0</v>
      </c>
      <c r="I33" s="77"/>
    </row>
    <row r="34" spans="1:9" s="25" customFormat="1" ht="18.75" x14ac:dyDescent="0.3">
      <c r="A34" s="106" t="s">
        <v>40</v>
      </c>
      <c r="B34" s="107"/>
      <c r="C34" s="107"/>
      <c r="D34" s="107"/>
      <c r="E34" s="107"/>
      <c r="F34" s="107"/>
      <c r="G34" s="79"/>
      <c r="H34" s="78">
        <f>SUM(H23:I33)</f>
        <v>0</v>
      </c>
      <c r="I34" s="79"/>
    </row>
    <row r="35" spans="1:9" ht="21" customHeight="1" x14ac:dyDescent="0.3">
      <c r="A35" s="116" t="s">
        <v>102</v>
      </c>
      <c r="B35" s="117"/>
      <c r="C35" s="117"/>
      <c r="D35" s="117"/>
      <c r="E35" s="117"/>
      <c r="F35" s="29"/>
      <c r="G35" s="64"/>
      <c r="H35" s="114">
        <f>+F35*90</f>
        <v>0</v>
      </c>
      <c r="I35" s="115"/>
    </row>
    <row r="36" spans="1:9" ht="21" customHeight="1" x14ac:dyDescent="0.3">
      <c r="A36" s="120" t="s">
        <v>104</v>
      </c>
      <c r="B36" s="121"/>
      <c r="C36" s="121"/>
      <c r="D36" s="121"/>
      <c r="E36" s="121"/>
      <c r="F36" s="29"/>
      <c r="G36" s="68" t="s">
        <v>105</v>
      </c>
      <c r="H36" s="118">
        <f>+F36*10</f>
        <v>0</v>
      </c>
      <c r="I36" s="119"/>
    </row>
    <row r="37" spans="1:9" ht="46.9" customHeight="1" x14ac:dyDescent="0.25">
      <c r="A37" s="113" t="s">
        <v>7</v>
      </c>
      <c r="B37" s="113"/>
      <c r="C37" s="113"/>
      <c r="D37" s="113"/>
      <c r="E37" s="113"/>
      <c r="F37" s="113"/>
      <c r="G37" s="113"/>
      <c r="H37" s="111">
        <f>+H36+H35+H34+H11</f>
        <v>0</v>
      </c>
      <c r="I37" s="112"/>
    </row>
    <row r="38" spans="1:9" s="25" customFormat="1" ht="46.9" customHeight="1" x14ac:dyDescent="0.25">
      <c r="A38" s="110" t="s">
        <v>14</v>
      </c>
      <c r="B38" s="110"/>
      <c r="C38" s="110"/>
      <c r="D38" s="110"/>
      <c r="E38" s="110"/>
      <c r="F38" s="110"/>
      <c r="G38" s="110"/>
      <c r="H38" s="110"/>
      <c r="I38" s="110"/>
    </row>
    <row r="39" spans="1:9" ht="50.25" customHeight="1" x14ac:dyDescent="0.25">
      <c r="A39" s="109" t="s">
        <v>112</v>
      </c>
      <c r="B39" s="109"/>
      <c r="C39" s="109"/>
      <c r="D39" s="109"/>
      <c r="E39" s="109"/>
      <c r="F39" s="109"/>
      <c r="G39" s="109"/>
      <c r="H39" s="109"/>
      <c r="I39" s="109"/>
    </row>
    <row r="40" spans="1:9" hidden="1" x14ac:dyDescent="0.25">
      <c r="B40" s="51">
        <v>44377</v>
      </c>
      <c r="C40" s="5"/>
      <c r="D40" s="52">
        <f>+B42+1</f>
        <v>44380</v>
      </c>
      <c r="E40" s="5"/>
      <c r="F40" s="26"/>
      <c r="H40" s="53">
        <v>1E-8</v>
      </c>
      <c r="I40" s="54">
        <v>1E-8</v>
      </c>
    </row>
    <row r="41" spans="1:9" hidden="1" x14ac:dyDescent="0.25">
      <c r="B41" s="51">
        <f>+B40+1</f>
        <v>44378</v>
      </c>
      <c r="C41" s="5"/>
      <c r="D41" s="52">
        <f>+D40+1</f>
        <v>44381</v>
      </c>
      <c r="E41" s="5"/>
      <c r="F41" s="26"/>
      <c r="H41" s="1">
        <v>1</v>
      </c>
      <c r="I41" s="54">
        <v>5</v>
      </c>
    </row>
    <row r="42" spans="1:9" hidden="1" x14ac:dyDescent="0.25">
      <c r="B42" s="51">
        <f>+B41+1</f>
        <v>44379</v>
      </c>
      <c r="C42" s="5"/>
      <c r="D42" s="52">
        <f>+D41+1</f>
        <v>44382</v>
      </c>
      <c r="E42" s="5"/>
      <c r="F42" s="26"/>
      <c r="H42" s="1">
        <f>+H41+1</f>
        <v>2</v>
      </c>
      <c r="I42" s="1">
        <f>+I41+5</f>
        <v>10</v>
      </c>
    </row>
    <row r="43" spans="1:9" hidden="1" x14ac:dyDescent="0.25">
      <c r="B43" s="51"/>
      <c r="C43" s="5"/>
      <c r="D43" s="5"/>
      <c r="E43" s="5"/>
      <c r="H43" s="1">
        <f t="shared" ref="H43:H63" si="12">+H42+1</f>
        <v>3</v>
      </c>
      <c r="I43" s="1">
        <f t="shared" ref="I43:I51" si="13">+I42+5</f>
        <v>15</v>
      </c>
    </row>
    <row r="44" spans="1:9" hidden="1" x14ac:dyDescent="0.25">
      <c r="B44" s="51"/>
      <c r="H44" s="1">
        <f t="shared" si="12"/>
        <v>4</v>
      </c>
      <c r="I44" s="1">
        <f t="shared" si="13"/>
        <v>20</v>
      </c>
    </row>
    <row r="45" spans="1:9" hidden="1" x14ac:dyDescent="0.25">
      <c r="B45" s="51"/>
      <c r="H45" s="1">
        <f t="shared" si="12"/>
        <v>5</v>
      </c>
      <c r="I45" s="1">
        <f t="shared" si="13"/>
        <v>25</v>
      </c>
    </row>
    <row r="46" spans="1:9" hidden="1" x14ac:dyDescent="0.25">
      <c r="H46" s="1">
        <f t="shared" si="12"/>
        <v>6</v>
      </c>
      <c r="I46" s="1">
        <f t="shared" si="13"/>
        <v>30</v>
      </c>
    </row>
    <row r="47" spans="1:9" hidden="1" x14ac:dyDescent="0.25">
      <c r="H47" s="1">
        <f t="shared" si="12"/>
        <v>7</v>
      </c>
      <c r="I47" s="1">
        <f t="shared" si="13"/>
        <v>35</v>
      </c>
    </row>
    <row r="48" spans="1:9" hidden="1" x14ac:dyDescent="0.25">
      <c r="H48" s="1">
        <f t="shared" si="12"/>
        <v>8</v>
      </c>
      <c r="I48" s="1">
        <f t="shared" si="13"/>
        <v>40</v>
      </c>
    </row>
    <row r="49" spans="8:9" hidden="1" x14ac:dyDescent="0.25">
      <c r="H49" s="1">
        <f t="shared" si="12"/>
        <v>9</v>
      </c>
      <c r="I49" s="1">
        <f t="shared" si="13"/>
        <v>45</v>
      </c>
    </row>
    <row r="50" spans="8:9" hidden="1" x14ac:dyDescent="0.25">
      <c r="H50" s="1">
        <f t="shared" si="12"/>
        <v>10</v>
      </c>
      <c r="I50" s="1">
        <f t="shared" si="13"/>
        <v>50</v>
      </c>
    </row>
    <row r="51" spans="8:9" hidden="1" x14ac:dyDescent="0.25">
      <c r="H51" s="1">
        <f t="shared" si="12"/>
        <v>11</v>
      </c>
      <c r="I51" s="1">
        <f t="shared" si="13"/>
        <v>55</v>
      </c>
    </row>
    <row r="52" spans="8:9" hidden="1" x14ac:dyDescent="0.25">
      <c r="H52" s="1">
        <f t="shared" si="12"/>
        <v>12</v>
      </c>
    </row>
    <row r="53" spans="8:9" hidden="1" x14ac:dyDescent="0.25">
      <c r="H53" s="1">
        <f t="shared" si="12"/>
        <v>13</v>
      </c>
    </row>
    <row r="54" spans="8:9" hidden="1" x14ac:dyDescent="0.25">
      <c r="H54" s="1">
        <f t="shared" si="12"/>
        <v>14</v>
      </c>
    </row>
    <row r="55" spans="8:9" hidden="1" x14ac:dyDescent="0.25">
      <c r="H55" s="1">
        <f t="shared" si="12"/>
        <v>15</v>
      </c>
    </row>
    <row r="56" spans="8:9" hidden="1" x14ac:dyDescent="0.25">
      <c r="H56" s="1">
        <f t="shared" si="12"/>
        <v>16</v>
      </c>
    </row>
    <row r="57" spans="8:9" hidden="1" x14ac:dyDescent="0.25">
      <c r="H57" s="1">
        <f t="shared" si="12"/>
        <v>17</v>
      </c>
    </row>
    <row r="58" spans="8:9" hidden="1" x14ac:dyDescent="0.25">
      <c r="H58" s="1">
        <f t="shared" si="12"/>
        <v>18</v>
      </c>
    </row>
    <row r="59" spans="8:9" hidden="1" x14ac:dyDescent="0.25">
      <c r="H59" s="1">
        <f t="shared" si="12"/>
        <v>19</v>
      </c>
    </row>
    <row r="60" spans="8:9" hidden="1" x14ac:dyDescent="0.25">
      <c r="H60" s="1">
        <f t="shared" si="12"/>
        <v>20</v>
      </c>
    </row>
    <row r="61" spans="8:9" hidden="1" x14ac:dyDescent="0.25">
      <c r="H61" s="1">
        <f t="shared" si="12"/>
        <v>21</v>
      </c>
    </row>
    <row r="62" spans="8:9" hidden="1" x14ac:dyDescent="0.25">
      <c r="H62" s="1">
        <f t="shared" si="12"/>
        <v>22</v>
      </c>
    </row>
    <row r="63" spans="8:9" hidden="1" x14ac:dyDescent="0.25">
      <c r="H63" s="1">
        <f t="shared" si="12"/>
        <v>23</v>
      </c>
    </row>
  </sheetData>
  <sheetProtection algorithmName="SHA-512" hashValue="OYPcJeXo3H4ph7qRhKWh3Y2LAVTFxyvM6K+gW4dPJ5RB7d6QMOiFjV3DN6V8qWZ0b5aKnUrs/pocs6h/jVIvvg==" saltValue="CftRQ5BJkN5ocLlKOJPZFA==" spinCount="100000" sheet="1" selectLockedCells="1"/>
  <mergeCells count="45">
    <mergeCell ref="A39:I39"/>
    <mergeCell ref="A38:I38"/>
    <mergeCell ref="H37:I37"/>
    <mergeCell ref="A37:G37"/>
    <mergeCell ref="H35:I35"/>
    <mergeCell ref="A35:E35"/>
    <mergeCell ref="H36:I36"/>
    <mergeCell ref="A36:E36"/>
    <mergeCell ref="H9:I10"/>
    <mergeCell ref="H11:I11"/>
    <mergeCell ref="B21:B22"/>
    <mergeCell ref="A34:G34"/>
    <mergeCell ref="E13:E14"/>
    <mergeCell ref="I13:I14"/>
    <mergeCell ref="G21:G22"/>
    <mergeCell ref="F21:F22"/>
    <mergeCell ref="D13:D14"/>
    <mergeCell ref="A20:I20"/>
    <mergeCell ref="H21:I22"/>
    <mergeCell ref="H29:I29"/>
    <mergeCell ref="H23:I23"/>
    <mergeCell ref="H24:I24"/>
    <mergeCell ref="H25:I25"/>
    <mergeCell ref="H32:I32"/>
    <mergeCell ref="H33:I33"/>
    <mergeCell ref="H34:I34"/>
    <mergeCell ref="A3:I3"/>
    <mergeCell ref="A4:I4"/>
    <mergeCell ref="A5:I5"/>
    <mergeCell ref="A12:E12"/>
    <mergeCell ref="A13:A14"/>
    <mergeCell ref="B13:C13"/>
    <mergeCell ref="G13:H13"/>
    <mergeCell ref="F13:F14"/>
    <mergeCell ref="A6:I6"/>
    <mergeCell ref="B8:I8"/>
    <mergeCell ref="F12:I12"/>
    <mergeCell ref="A9:F11"/>
    <mergeCell ref="G9:G10"/>
    <mergeCell ref="C21:C22"/>
    <mergeCell ref="D21:D22"/>
    <mergeCell ref="E21:E22"/>
    <mergeCell ref="H28:I28"/>
    <mergeCell ref="H31:I31"/>
    <mergeCell ref="H30:I30"/>
  </mergeCells>
  <conditionalFormatting sqref="A9:I11">
    <cfRule type="containsText" dxfId="0" priority="1" operator="containsText" text="ERROR">
      <formula>NOT(ISERROR(SEARCH("ERROR",A9)))</formula>
    </cfRule>
  </conditionalFormatting>
  <dataValidations count="4">
    <dataValidation type="list" allowBlank="1" showInputMessage="1" showErrorMessage="1" sqref="B15:B19 G15:G19" xr:uid="{00000000-0002-0000-0000-000000000000}">
      <formula1>$H$40:$H$63</formula1>
    </dataValidation>
    <dataValidation type="list" allowBlank="1" showInputMessage="1" showErrorMessage="1" sqref="C15:C19 H15:H19" xr:uid="{00000000-0002-0000-0000-000001000000}">
      <formula1>$I$40:$I$51</formula1>
    </dataValidation>
    <dataValidation type="list" allowBlank="1" showInputMessage="1" showErrorMessage="1" sqref="F15:F19 C23:C33" xr:uid="{00000000-0002-0000-0000-000004000000}">
      <formula1>$D$40:$D$42</formula1>
    </dataValidation>
    <dataValidation type="list" allowBlank="1" showInputMessage="1" showErrorMessage="1" sqref="A15:A19 B23:B33" xr:uid="{00000000-0002-0000-0000-000005000000}">
      <formula1>$B$40:$B$42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3"/>
  <sheetViews>
    <sheetView showZeros="0" topLeftCell="A24" zoomScale="127" zoomScaleNormal="130" workbookViewId="0">
      <selection activeCell="G14" sqref="G14:H14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4" width="9.140625" style="1"/>
    <col min="5" max="5" width="9.140625" style="1" customWidth="1"/>
    <col min="6" max="6" width="9.140625" style="1"/>
    <col min="7" max="8" width="11.28515625" style="1" customWidth="1"/>
    <col min="9" max="11" width="9.140625" style="1"/>
    <col min="12" max="12" width="35.7109375" style="1" hidden="1" customWidth="1"/>
    <col min="13" max="13" width="9.140625" style="1" hidden="1" customWidth="1"/>
    <col min="14" max="16384" width="9.140625" style="1"/>
  </cols>
  <sheetData>
    <row r="1" spans="2:13" ht="32.25" customHeight="1" thickBot="1" x14ac:dyDescent="0.3">
      <c r="L1" s="60" t="s">
        <v>93</v>
      </c>
    </row>
    <row r="2" spans="2:13" ht="15" customHeight="1" x14ac:dyDescent="0.25">
      <c r="B2" s="143" t="s">
        <v>19</v>
      </c>
      <c r="C2" s="144"/>
      <c r="D2" s="144"/>
      <c r="E2" s="144"/>
      <c r="F2" s="144"/>
      <c r="G2" s="144"/>
      <c r="H2" s="144"/>
      <c r="I2" s="145"/>
      <c r="J2" s="40"/>
      <c r="L2" t="s">
        <v>46</v>
      </c>
      <c r="M2">
        <v>10000</v>
      </c>
    </row>
    <row r="3" spans="2:13" ht="15.75" customHeight="1" x14ac:dyDescent="0.25">
      <c r="B3" s="146"/>
      <c r="C3" s="147"/>
      <c r="D3" s="147"/>
      <c r="E3" s="147"/>
      <c r="F3" s="147"/>
      <c r="G3" s="147"/>
      <c r="H3" s="147"/>
      <c r="I3" s="148"/>
      <c r="J3" s="40"/>
      <c r="L3" t="s">
        <v>47</v>
      </c>
      <c r="M3">
        <f>+M2+10000</f>
        <v>20000</v>
      </c>
    </row>
    <row r="4" spans="2:13" ht="15.75" x14ac:dyDescent="0.25">
      <c r="B4" s="11" t="s">
        <v>20</v>
      </c>
      <c r="C4" s="12"/>
      <c r="D4" s="12"/>
      <c r="E4" s="13" t="s">
        <v>21</v>
      </c>
      <c r="F4" s="12" t="s">
        <v>37</v>
      </c>
      <c r="G4" s="12"/>
      <c r="H4" s="12"/>
      <c r="I4" s="14"/>
      <c r="L4" t="s">
        <v>48</v>
      </c>
      <c r="M4">
        <f t="shared" ref="M4:M30" si="0">+M3+10000</f>
        <v>30000</v>
      </c>
    </row>
    <row r="5" spans="2:13" ht="15.75" x14ac:dyDescent="0.25">
      <c r="B5" s="11" t="s">
        <v>22</v>
      </c>
      <c r="C5" s="12"/>
      <c r="D5" s="12"/>
      <c r="E5" s="15"/>
      <c r="F5" s="16" t="s">
        <v>23</v>
      </c>
      <c r="G5" s="16"/>
      <c r="H5" s="16"/>
      <c r="I5" s="17"/>
      <c r="L5" t="s">
        <v>49</v>
      </c>
      <c r="M5">
        <f t="shared" si="0"/>
        <v>40000</v>
      </c>
    </row>
    <row r="6" spans="2:13" ht="15.75" x14ac:dyDescent="0.25">
      <c r="B6" s="11" t="s">
        <v>24</v>
      </c>
      <c r="C6" s="12"/>
      <c r="D6" s="12"/>
      <c r="E6" s="15"/>
      <c r="F6" s="16" t="s">
        <v>25</v>
      </c>
      <c r="G6" s="16"/>
      <c r="H6" s="16"/>
      <c r="I6" s="17"/>
      <c r="L6" t="s">
        <v>50</v>
      </c>
      <c r="M6">
        <f t="shared" si="0"/>
        <v>50000</v>
      </c>
    </row>
    <row r="7" spans="2:13" s="25" customFormat="1" ht="15.75" x14ac:dyDescent="0.25">
      <c r="B7" s="24" t="s">
        <v>26</v>
      </c>
      <c r="C7" s="22"/>
      <c r="D7" s="22"/>
      <c r="E7" s="62" t="s">
        <v>27</v>
      </c>
      <c r="F7" s="22" t="s">
        <v>35</v>
      </c>
      <c r="G7" s="22"/>
      <c r="H7" s="22"/>
      <c r="I7" s="23"/>
      <c r="L7" t="s">
        <v>51</v>
      </c>
      <c r="M7">
        <f t="shared" si="0"/>
        <v>60000</v>
      </c>
    </row>
    <row r="8" spans="2:13" ht="15.75" x14ac:dyDescent="0.25">
      <c r="B8" s="11" t="s">
        <v>28</v>
      </c>
      <c r="C8" s="12"/>
      <c r="D8" s="12"/>
      <c r="E8" s="62" t="s">
        <v>29</v>
      </c>
      <c r="F8" s="22" t="s">
        <v>30</v>
      </c>
      <c r="G8" s="22"/>
      <c r="H8" s="22"/>
      <c r="I8" s="23"/>
      <c r="L8" t="s">
        <v>52</v>
      </c>
      <c r="M8">
        <f t="shared" si="0"/>
        <v>70000</v>
      </c>
    </row>
    <row r="9" spans="2:13" ht="15.75" x14ac:dyDescent="0.25">
      <c r="B9" s="11" t="s">
        <v>31</v>
      </c>
      <c r="C9" s="12"/>
      <c r="D9" s="12"/>
      <c r="E9" s="62" t="s">
        <v>32</v>
      </c>
      <c r="F9" s="22" t="s">
        <v>33</v>
      </c>
      <c r="G9" s="22"/>
      <c r="H9" s="22"/>
      <c r="I9" s="23"/>
      <c r="L9" t="s">
        <v>53</v>
      </c>
      <c r="M9">
        <f t="shared" si="0"/>
        <v>80000</v>
      </c>
    </row>
    <row r="10" spans="2:13" ht="16.5" thickBot="1" x14ac:dyDescent="0.3">
      <c r="B10" s="18" t="s">
        <v>43</v>
      </c>
      <c r="C10" s="19"/>
      <c r="D10" s="19"/>
      <c r="E10" s="19"/>
      <c r="F10" s="19"/>
      <c r="G10" s="19"/>
      <c r="H10" s="19"/>
      <c r="I10" s="20"/>
      <c r="L10" t="s">
        <v>54</v>
      </c>
      <c r="M10">
        <f t="shared" si="0"/>
        <v>90000</v>
      </c>
    </row>
    <row r="11" spans="2:13" ht="19.5" x14ac:dyDescent="0.25">
      <c r="B11" s="160" t="str">
        <f>+forms!A3</f>
        <v>EUROPEAN CADET JUDO CUP</v>
      </c>
      <c r="C11" s="136"/>
      <c r="D11" s="136"/>
      <c r="E11" s="136"/>
      <c r="F11" s="136"/>
      <c r="G11" s="136" t="str">
        <f>+forms!A4</f>
        <v>TEPLICE  2021</v>
      </c>
      <c r="H11" s="136"/>
      <c r="I11" s="137"/>
      <c r="J11" s="41"/>
      <c r="L11" t="s">
        <v>96</v>
      </c>
      <c r="M11">
        <f t="shared" si="0"/>
        <v>100000</v>
      </c>
    </row>
    <row r="12" spans="2:13" ht="19.5" x14ac:dyDescent="0.25">
      <c r="B12" s="161"/>
      <c r="C12" s="138"/>
      <c r="D12" s="138"/>
      <c r="E12" s="138"/>
      <c r="F12" s="138"/>
      <c r="G12" s="138"/>
      <c r="H12" s="138"/>
      <c r="I12" s="139"/>
      <c r="J12" s="41"/>
      <c r="K12" s="6"/>
      <c r="L12" t="s">
        <v>55</v>
      </c>
      <c r="M12">
        <f t="shared" si="0"/>
        <v>110000</v>
      </c>
    </row>
    <row r="13" spans="2:13" ht="20.25" thickBot="1" x14ac:dyDescent="0.3">
      <c r="B13" s="162"/>
      <c r="C13" s="140"/>
      <c r="D13" s="140"/>
      <c r="E13" s="140"/>
      <c r="F13" s="140"/>
      <c r="G13" s="140"/>
      <c r="H13" s="140"/>
      <c r="I13" s="141"/>
      <c r="J13" s="41"/>
      <c r="K13" s="6"/>
      <c r="L13" t="s">
        <v>56</v>
      </c>
      <c r="M13">
        <f t="shared" si="0"/>
        <v>120000</v>
      </c>
    </row>
    <row r="14" spans="2:13" ht="20.25" x14ac:dyDescent="0.3">
      <c r="B14" s="149" t="s">
        <v>15</v>
      </c>
      <c r="C14" s="150"/>
      <c r="D14" s="151">
        <f>4000000+VLOOKUP(forms!B8,L1:M30,2,0)+LEN(forms!B8)</f>
        <v>4000019</v>
      </c>
      <c r="E14" s="151"/>
      <c r="F14" s="48" t="s">
        <v>16</v>
      </c>
      <c r="G14" s="152">
        <f ca="1">TODAY()</f>
        <v>44342</v>
      </c>
      <c r="H14" s="152"/>
      <c r="I14" s="49"/>
      <c r="J14" s="6"/>
      <c r="L14" t="s">
        <v>57</v>
      </c>
      <c r="M14">
        <f t="shared" si="0"/>
        <v>130000</v>
      </c>
    </row>
    <row r="15" spans="2:13" ht="47.25" customHeight="1" thickBot="1" x14ac:dyDescent="0.35">
      <c r="B15" s="47"/>
      <c r="C15" s="63" t="s">
        <v>17</v>
      </c>
      <c r="D15" s="153" t="str">
        <f>+forms!B8</f>
        <v>Choose your country</v>
      </c>
      <c r="E15" s="153"/>
      <c r="F15" s="153"/>
      <c r="G15" s="153"/>
      <c r="H15" s="153"/>
      <c r="I15" s="154"/>
      <c r="J15" s="6"/>
      <c r="L15" t="s">
        <v>58</v>
      </c>
      <c r="M15">
        <f t="shared" si="0"/>
        <v>140000</v>
      </c>
    </row>
    <row r="16" spans="2:13" x14ac:dyDescent="0.25">
      <c r="B16" s="157" t="str">
        <f>+forms!A20</f>
        <v>ACCOMMODATION</v>
      </c>
      <c r="C16" s="158"/>
      <c r="D16" s="158"/>
      <c r="E16" s="158"/>
      <c r="F16" s="158"/>
      <c r="G16" s="158"/>
      <c r="H16" s="158"/>
      <c r="I16" s="159"/>
      <c r="L16" t="s">
        <v>59</v>
      </c>
      <c r="M16">
        <f t="shared" si="0"/>
        <v>150000</v>
      </c>
    </row>
    <row r="17" spans="2:13" x14ac:dyDescent="0.25">
      <c r="B17" s="42" t="str">
        <f>+forms!A21</f>
        <v>HOTEL</v>
      </c>
      <c r="C17" s="155" t="s">
        <v>0</v>
      </c>
      <c r="D17" s="129" t="s">
        <v>1</v>
      </c>
      <c r="E17" s="129" t="s">
        <v>5</v>
      </c>
      <c r="F17" s="129" t="s">
        <v>6</v>
      </c>
      <c r="G17" s="129" t="s">
        <v>2</v>
      </c>
      <c r="H17" s="129" t="s">
        <v>8</v>
      </c>
      <c r="I17" s="142" t="s">
        <v>3</v>
      </c>
      <c r="L17" t="s">
        <v>97</v>
      </c>
      <c r="M17">
        <f t="shared" si="0"/>
        <v>160000</v>
      </c>
    </row>
    <row r="18" spans="2:13" x14ac:dyDescent="0.25">
      <c r="B18" s="42" t="str">
        <f>+forms!A22</f>
        <v>PANORAMA</v>
      </c>
      <c r="C18" s="156"/>
      <c r="D18" s="129"/>
      <c r="E18" s="129"/>
      <c r="F18" s="129"/>
      <c r="G18" s="129"/>
      <c r="H18" s="129"/>
      <c r="I18" s="142"/>
      <c r="L18" t="s">
        <v>60</v>
      </c>
      <c r="M18">
        <f t="shared" si="0"/>
        <v>170000</v>
      </c>
    </row>
    <row r="19" spans="2:13" x14ac:dyDescent="0.25">
      <c r="B19" s="43">
        <f>IF(forms!H23=0,0,+forms!A23)</f>
        <v>0</v>
      </c>
      <c r="C19" s="7">
        <f>+forms!B23</f>
        <v>0</v>
      </c>
      <c r="D19" s="7">
        <f>+forms!C23</f>
        <v>0</v>
      </c>
      <c r="E19" s="8">
        <f>+forms!D23</f>
        <v>0</v>
      </c>
      <c r="F19" s="8">
        <f>+forms!E23</f>
        <v>0</v>
      </c>
      <c r="G19" s="2">
        <f>+forms!F23</f>
        <v>0</v>
      </c>
      <c r="H19" s="3">
        <f>+forms!G23</f>
        <v>125</v>
      </c>
      <c r="I19" s="44">
        <f>+forms!H23</f>
        <v>0</v>
      </c>
      <c r="L19" t="s">
        <v>61</v>
      </c>
      <c r="M19">
        <f t="shared" si="0"/>
        <v>180000</v>
      </c>
    </row>
    <row r="20" spans="2:13" ht="15.75" customHeight="1" x14ac:dyDescent="0.25">
      <c r="B20" s="43">
        <f>IF(forms!H24=0,0,+forms!A24)</f>
        <v>0</v>
      </c>
      <c r="C20" s="7">
        <f>+forms!B24</f>
        <v>0</v>
      </c>
      <c r="D20" s="7">
        <f>+forms!C24</f>
        <v>0</v>
      </c>
      <c r="E20" s="8">
        <f>+forms!D24</f>
        <v>0</v>
      </c>
      <c r="F20" s="8">
        <f>+forms!E24</f>
        <v>0</v>
      </c>
      <c r="G20" s="2">
        <f>+forms!F24</f>
        <v>0</v>
      </c>
      <c r="H20" s="3">
        <f>+forms!G24</f>
        <v>125</v>
      </c>
      <c r="I20" s="44">
        <f>+forms!H24</f>
        <v>0</v>
      </c>
      <c r="L20" t="s">
        <v>62</v>
      </c>
      <c r="M20">
        <f t="shared" si="0"/>
        <v>190000</v>
      </c>
    </row>
    <row r="21" spans="2:13" x14ac:dyDescent="0.25">
      <c r="B21" s="43">
        <f>IF(forms!H25=0,0,+forms!A25)</f>
        <v>0</v>
      </c>
      <c r="C21" s="7">
        <f>+forms!B25</f>
        <v>0</v>
      </c>
      <c r="D21" s="7">
        <f>+forms!C25</f>
        <v>0</v>
      </c>
      <c r="E21" s="8">
        <f>+forms!D25</f>
        <v>0</v>
      </c>
      <c r="F21" s="8">
        <f>+forms!E25</f>
        <v>0</v>
      </c>
      <c r="G21" s="2">
        <f>+forms!F25</f>
        <v>0</v>
      </c>
      <c r="H21" s="3">
        <f>+forms!G25</f>
        <v>125</v>
      </c>
      <c r="I21" s="44">
        <f>+forms!H25</f>
        <v>0</v>
      </c>
      <c r="L21" t="s">
        <v>63</v>
      </c>
      <c r="M21">
        <f t="shared" si="0"/>
        <v>200000</v>
      </c>
    </row>
    <row r="22" spans="2:13" x14ac:dyDescent="0.25">
      <c r="B22" s="43">
        <f>IF(forms!H26=0,0,+forms!A26)</f>
        <v>0</v>
      </c>
      <c r="C22" s="7">
        <f>+forms!B26</f>
        <v>0</v>
      </c>
      <c r="D22" s="7">
        <f>+forms!C26</f>
        <v>0</v>
      </c>
      <c r="E22" s="8">
        <f>+forms!D26</f>
        <v>0</v>
      </c>
      <c r="F22" s="8">
        <f>+forms!E26</f>
        <v>0</v>
      </c>
      <c r="G22" s="2">
        <f>+forms!F26</f>
        <v>0</v>
      </c>
      <c r="H22" s="3">
        <f>+forms!G26</f>
        <v>95</v>
      </c>
      <c r="I22" s="44">
        <f>+forms!H26</f>
        <v>0</v>
      </c>
      <c r="L22" t="s">
        <v>64</v>
      </c>
      <c r="M22">
        <f t="shared" si="0"/>
        <v>210000</v>
      </c>
    </row>
    <row r="23" spans="2:13" x14ac:dyDescent="0.25">
      <c r="B23" s="43">
        <f>IF(forms!H27=0,0,+forms!A27)</f>
        <v>0</v>
      </c>
      <c r="C23" s="7">
        <f>+forms!B27</f>
        <v>0</v>
      </c>
      <c r="D23" s="7">
        <f>+forms!C27</f>
        <v>0</v>
      </c>
      <c r="E23" s="8">
        <f>+forms!D27</f>
        <v>0</v>
      </c>
      <c r="F23" s="8">
        <f>+forms!E27</f>
        <v>0</v>
      </c>
      <c r="G23" s="2">
        <f>+forms!F27</f>
        <v>0</v>
      </c>
      <c r="H23" s="3">
        <f>+forms!G27</f>
        <v>95</v>
      </c>
      <c r="I23" s="44">
        <f>+forms!H27</f>
        <v>0</v>
      </c>
      <c r="L23" t="s">
        <v>65</v>
      </c>
      <c r="M23">
        <f t="shared" si="0"/>
        <v>220000</v>
      </c>
    </row>
    <row r="24" spans="2:13" x14ac:dyDescent="0.25">
      <c r="B24" s="43">
        <f>IF(forms!H28=0,0,+forms!A28)</f>
        <v>0</v>
      </c>
      <c r="C24" s="7">
        <f>+forms!B28</f>
        <v>0</v>
      </c>
      <c r="D24" s="7">
        <f>+forms!C28</f>
        <v>0</v>
      </c>
      <c r="E24" s="8">
        <f>+forms!D28</f>
        <v>0</v>
      </c>
      <c r="F24" s="8">
        <f>+forms!E28</f>
        <v>0</v>
      </c>
      <c r="G24" s="2">
        <f>+forms!F28</f>
        <v>0</v>
      </c>
      <c r="H24" s="3">
        <f>+forms!G28</f>
        <v>95</v>
      </c>
      <c r="I24" s="44">
        <f>+forms!H28</f>
        <v>0</v>
      </c>
      <c r="L24" t="s">
        <v>66</v>
      </c>
      <c r="M24">
        <f t="shared" si="0"/>
        <v>230000</v>
      </c>
    </row>
    <row r="25" spans="2:13" x14ac:dyDescent="0.25">
      <c r="B25" s="43">
        <f>IF(forms!H29=0,0,+forms!A29)</f>
        <v>0</v>
      </c>
      <c r="C25" s="7">
        <f>+forms!B29</f>
        <v>0</v>
      </c>
      <c r="D25" s="7">
        <f>+forms!C29</f>
        <v>0</v>
      </c>
      <c r="E25" s="8">
        <f>+forms!D29</f>
        <v>0</v>
      </c>
      <c r="F25" s="8">
        <f>+forms!E29</f>
        <v>0</v>
      </c>
      <c r="G25" s="2">
        <f>+forms!F29</f>
        <v>0</v>
      </c>
      <c r="H25" s="3">
        <f>+forms!G29</f>
        <v>95</v>
      </c>
      <c r="I25" s="44">
        <f>+forms!H29</f>
        <v>0</v>
      </c>
      <c r="L25" t="s">
        <v>67</v>
      </c>
      <c r="M25">
        <f t="shared" si="0"/>
        <v>240000</v>
      </c>
    </row>
    <row r="26" spans="2:13" x14ac:dyDescent="0.25">
      <c r="B26" s="43">
        <f>IF(forms!H30=0,0,+forms!A30)</f>
        <v>0</v>
      </c>
      <c r="C26" s="7">
        <f>+forms!B30</f>
        <v>0</v>
      </c>
      <c r="D26" s="7">
        <f>+forms!C30</f>
        <v>0</v>
      </c>
      <c r="E26" s="8">
        <f>+forms!D30</f>
        <v>0</v>
      </c>
      <c r="F26" s="8">
        <f>+forms!E30</f>
        <v>0</v>
      </c>
      <c r="G26" s="2">
        <f>+forms!F30</f>
        <v>0</v>
      </c>
      <c r="H26" s="3">
        <f>+forms!G30</f>
        <v>95</v>
      </c>
      <c r="I26" s="44">
        <f>+forms!H30</f>
        <v>0</v>
      </c>
      <c r="L26" t="s">
        <v>68</v>
      </c>
      <c r="M26">
        <f t="shared" si="0"/>
        <v>250000</v>
      </c>
    </row>
    <row r="27" spans="2:13" x14ac:dyDescent="0.25">
      <c r="B27" s="43">
        <f>IF(forms!H31=0,0,+forms!A31)</f>
        <v>0</v>
      </c>
      <c r="C27" s="7">
        <f>+forms!B31</f>
        <v>0</v>
      </c>
      <c r="D27" s="7">
        <f>+forms!C31</f>
        <v>0</v>
      </c>
      <c r="E27" s="8">
        <f>+forms!D31</f>
        <v>0</v>
      </c>
      <c r="F27" s="8">
        <f>+forms!E31</f>
        <v>0</v>
      </c>
      <c r="G27" s="2">
        <f>+forms!F31</f>
        <v>0</v>
      </c>
      <c r="H27" s="3">
        <f>+forms!G31</f>
        <v>95</v>
      </c>
      <c r="I27" s="44">
        <f>+forms!H31</f>
        <v>0</v>
      </c>
      <c r="L27" t="s">
        <v>69</v>
      </c>
      <c r="M27">
        <f t="shared" si="0"/>
        <v>260000</v>
      </c>
    </row>
    <row r="28" spans="2:13" x14ac:dyDescent="0.25">
      <c r="B28" s="43">
        <f>IF(forms!H32=0,0,+forms!A32)</f>
        <v>0</v>
      </c>
      <c r="C28" s="7">
        <f>+forms!B32</f>
        <v>0</v>
      </c>
      <c r="D28" s="7">
        <f>+forms!C32</f>
        <v>0</v>
      </c>
      <c r="E28" s="8">
        <f>+forms!D32</f>
        <v>0</v>
      </c>
      <c r="F28" s="8">
        <f>+forms!E32</f>
        <v>0</v>
      </c>
      <c r="G28" s="2">
        <f>+forms!F32</f>
        <v>0</v>
      </c>
      <c r="H28" s="3">
        <f>+forms!G32</f>
        <v>95</v>
      </c>
      <c r="I28" s="44">
        <f>+forms!H32</f>
        <v>0</v>
      </c>
      <c r="L28" t="s">
        <v>70</v>
      </c>
      <c r="M28">
        <f t="shared" si="0"/>
        <v>270000</v>
      </c>
    </row>
    <row r="29" spans="2:13" x14ac:dyDescent="0.25">
      <c r="B29" s="43">
        <f>IF(forms!H33=0,0,+forms!A33)</f>
        <v>0</v>
      </c>
      <c r="C29" s="7">
        <f>+forms!B33</f>
        <v>0</v>
      </c>
      <c r="D29" s="7">
        <f>+forms!C33</f>
        <v>0</v>
      </c>
      <c r="E29" s="8">
        <f>+forms!D33</f>
        <v>0</v>
      </c>
      <c r="F29" s="8">
        <f>+forms!E33</f>
        <v>0</v>
      </c>
      <c r="G29" s="2">
        <f>+forms!F33</f>
        <v>0</v>
      </c>
      <c r="H29" s="3">
        <f>+forms!G33</f>
        <v>95</v>
      </c>
      <c r="I29" s="44">
        <f>+forms!H33</f>
        <v>0</v>
      </c>
      <c r="L29" t="s">
        <v>71</v>
      </c>
      <c r="M29">
        <f t="shared" si="0"/>
        <v>280000</v>
      </c>
    </row>
    <row r="30" spans="2:13" ht="15.75" thickBot="1" x14ac:dyDescent="0.3">
      <c r="B30" s="133" t="str">
        <f>+forms!A34</f>
        <v>ACCOMMODATION TOTAL</v>
      </c>
      <c r="C30" s="134"/>
      <c r="D30" s="134"/>
      <c r="E30" s="134"/>
      <c r="F30" s="134"/>
      <c r="G30" s="134"/>
      <c r="H30" s="135"/>
      <c r="I30" s="45">
        <f>+forms!H34</f>
        <v>0</v>
      </c>
      <c r="L30" t="s">
        <v>72</v>
      </c>
      <c r="M30">
        <f t="shared" si="0"/>
        <v>290000</v>
      </c>
    </row>
    <row r="31" spans="2:13" ht="15.75" thickBot="1" x14ac:dyDescent="0.3">
      <c r="B31" s="130" t="s">
        <v>113</v>
      </c>
      <c r="C31" s="131"/>
      <c r="D31" s="131"/>
      <c r="E31" s="131"/>
      <c r="F31" s="131"/>
      <c r="G31" s="131"/>
      <c r="H31" s="132"/>
      <c r="I31" s="45">
        <f>+forms!H11</f>
        <v>0</v>
      </c>
      <c r="J31" s="39"/>
      <c r="L31" t="s">
        <v>73</v>
      </c>
      <c r="M31">
        <f t="shared" ref="M31:M53" si="1">+M30+10000</f>
        <v>300000</v>
      </c>
    </row>
    <row r="32" spans="2:13" ht="15.75" thickBot="1" x14ac:dyDescent="0.3">
      <c r="B32" s="130" t="str">
        <f>+forms!A35</f>
        <v>PCR tests</v>
      </c>
      <c r="C32" s="131"/>
      <c r="D32" s="131"/>
      <c r="E32" s="131"/>
      <c r="F32" s="131"/>
      <c r="G32" s="131"/>
      <c r="H32" s="132"/>
      <c r="I32" s="46">
        <f>+forms!H35</f>
        <v>0</v>
      </c>
      <c r="J32" s="39"/>
      <c r="L32" t="s">
        <v>74</v>
      </c>
      <c r="M32">
        <f t="shared" si="1"/>
        <v>310000</v>
      </c>
    </row>
    <row r="33" spans="2:13" ht="15.75" thickBot="1" x14ac:dyDescent="0.3">
      <c r="B33" s="130" t="s">
        <v>106</v>
      </c>
      <c r="C33" s="131"/>
      <c r="D33" s="131"/>
      <c r="E33" s="131"/>
      <c r="F33" s="131"/>
      <c r="G33" s="131"/>
      <c r="H33" s="132"/>
      <c r="I33" s="46">
        <f>+forms!H36</f>
        <v>0</v>
      </c>
      <c r="J33" s="39"/>
      <c r="L33" t="s">
        <v>98</v>
      </c>
      <c r="M33">
        <f t="shared" si="1"/>
        <v>320000</v>
      </c>
    </row>
    <row r="34" spans="2:13" ht="15" customHeight="1" thickBot="1" x14ac:dyDescent="0.3">
      <c r="B34" s="130" t="str">
        <f>+forms!A37</f>
        <v>TOTAL</v>
      </c>
      <c r="C34" s="131"/>
      <c r="D34" s="131"/>
      <c r="E34" s="131"/>
      <c r="F34" s="131"/>
      <c r="G34" s="131"/>
      <c r="H34" s="132"/>
      <c r="I34" s="46">
        <f>+forms!H37</f>
        <v>0</v>
      </c>
      <c r="J34" s="39"/>
      <c r="L34" t="s">
        <v>99</v>
      </c>
      <c r="M34">
        <f t="shared" si="1"/>
        <v>330000</v>
      </c>
    </row>
    <row r="35" spans="2:13" ht="15.75" thickBot="1" x14ac:dyDescent="0.3">
      <c r="B35" s="126" t="s">
        <v>90</v>
      </c>
      <c r="C35" s="127"/>
      <c r="D35" s="127"/>
      <c r="E35" s="127"/>
      <c r="F35" s="127"/>
      <c r="G35" s="127"/>
      <c r="H35" s="128"/>
      <c r="I35" s="61"/>
      <c r="J35" s="39"/>
      <c r="L35" t="s">
        <v>100</v>
      </c>
      <c r="M35">
        <f t="shared" si="1"/>
        <v>340000</v>
      </c>
    </row>
    <row r="36" spans="2:13" ht="15.75" thickBot="1" x14ac:dyDescent="0.3">
      <c r="B36" s="126" t="s">
        <v>91</v>
      </c>
      <c r="C36" s="127"/>
      <c r="D36" s="127"/>
      <c r="E36" s="127"/>
      <c r="F36" s="127"/>
      <c r="G36" s="127"/>
      <c r="H36" s="128"/>
      <c r="I36" s="61">
        <f>IF(I35&gt;I34,I35-I34,0)</f>
        <v>0</v>
      </c>
      <c r="J36" s="39"/>
      <c r="L36" t="s">
        <v>75</v>
      </c>
      <c r="M36">
        <f t="shared" si="1"/>
        <v>350000</v>
      </c>
    </row>
    <row r="37" spans="2:13" ht="15.75" thickBot="1" x14ac:dyDescent="0.3">
      <c r="B37" s="126" t="s">
        <v>92</v>
      </c>
      <c r="C37" s="127"/>
      <c r="D37" s="127"/>
      <c r="E37" s="127"/>
      <c r="F37" s="127"/>
      <c r="G37" s="127"/>
      <c r="H37" s="128"/>
      <c r="I37" s="61"/>
      <c r="J37" s="39"/>
      <c r="L37" t="s">
        <v>76</v>
      </c>
      <c r="M37">
        <f t="shared" si="1"/>
        <v>360000</v>
      </c>
    </row>
    <row r="38" spans="2:13" x14ac:dyDescent="0.25">
      <c r="B38" s="4"/>
      <c r="F38" s="66"/>
      <c r="G38" s="66"/>
      <c r="H38" s="66"/>
      <c r="I38" s="66"/>
      <c r="J38" s="65"/>
      <c r="L38" t="s">
        <v>94</v>
      </c>
      <c r="M38">
        <f t="shared" si="1"/>
        <v>370000</v>
      </c>
    </row>
    <row r="39" spans="2:13" ht="15.75" thickBot="1" x14ac:dyDescent="0.3">
      <c r="L39" t="s">
        <v>77</v>
      </c>
      <c r="M39">
        <f t="shared" si="1"/>
        <v>380000</v>
      </c>
    </row>
    <row r="40" spans="2:13" ht="27" thickBot="1" x14ac:dyDescent="0.45">
      <c r="B40" s="122" t="s">
        <v>7</v>
      </c>
      <c r="C40" s="123"/>
      <c r="D40" s="124">
        <f>+I34</f>
        <v>0</v>
      </c>
      <c r="E40" s="125"/>
      <c r="G40" s="6"/>
      <c r="H40" s="6"/>
      <c r="I40" s="6"/>
      <c r="J40" s="6"/>
      <c r="L40" t="s">
        <v>78</v>
      </c>
      <c r="M40">
        <f t="shared" si="1"/>
        <v>390000</v>
      </c>
    </row>
    <row r="41" spans="2:13" x14ac:dyDescent="0.25">
      <c r="G41" s="6"/>
      <c r="H41" s="6"/>
      <c r="I41" s="6"/>
      <c r="J41" s="6"/>
      <c r="L41" t="s">
        <v>101</v>
      </c>
      <c r="M41">
        <f t="shared" si="1"/>
        <v>400000</v>
      </c>
    </row>
    <row r="42" spans="2:13" x14ac:dyDescent="0.25">
      <c r="G42" s="6"/>
      <c r="H42" s="6"/>
      <c r="L42" t="s">
        <v>79</v>
      </c>
      <c r="M42">
        <f t="shared" si="1"/>
        <v>410000</v>
      </c>
    </row>
    <row r="43" spans="2:13" x14ac:dyDescent="0.25">
      <c r="L43" t="s">
        <v>80</v>
      </c>
      <c r="M43">
        <f t="shared" si="1"/>
        <v>420000</v>
      </c>
    </row>
    <row r="44" spans="2:13" x14ac:dyDescent="0.25">
      <c r="G44" s="9"/>
      <c r="H44" s="9"/>
      <c r="L44" t="s">
        <v>81</v>
      </c>
      <c r="M44">
        <f t="shared" si="1"/>
        <v>430000</v>
      </c>
    </row>
    <row r="45" spans="2:13" ht="15.75" x14ac:dyDescent="0.25">
      <c r="G45" s="10" t="s">
        <v>18</v>
      </c>
      <c r="L45" t="s">
        <v>82</v>
      </c>
      <c r="M45">
        <f t="shared" si="1"/>
        <v>440000</v>
      </c>
    </row>
    <row r="46" spans="2:13" x14ac:dyDescent="0.25">
      <c r="L46" t="s">
        <v>83</v>
      </c>
      <c r="M46">
        <f t="shared" si="1"/>
        <v>450000</v>
      </c>
    </row>
    <row r="47" spans="2:13" x14ac:dyDescent="0.25">
      <c r="L47" t="s">
        <v>84</v>
      </c>
      <c r="M47">
        <f t="shared" si="1"/>
        <v>460000</v>
      </c>
    </row>
    <row r="48" spans="2:13" x14ac:dyDescent="0.25">
      <c r="L48" t="s">
        <v>85</v>
      </c>
      <c r="M48">
        <f t="shared" si="1"/>
        <v>470000</v>
      </c>
    </row>
    <row r="49" spans="12:13" x14ac:dyDescent="0.25">
      <c r="L49" t="s">
        <v>86</v>
      </c>
      <c r="M49">
        <f t="shared" si="1"/>
        <v>480000</v>
      </c>
    </row>
    <row r="50" spans="12:13" x14ac:dyDescent="0.25">
      <c r="L50" t="s">
        <v>87</v>
      </c>
      <c r="M50">
        <f t="shared" si="1"/>
        <v>490000</v>
      </c>
    </row>
    <row r="51" spans="12:13" x14ac:dyDescent="0.25">
      <c r="L51" t="s">
        <v>88</v>
      </c>
      <c r="M51">
        <f t="shared" si="1"/>
        <v>500000</v>
      </c>
    </row>
    <row r="52" spans="12:13" x14ac:dyDescent="0.25">
      <c r="L52" t="s">
        <v>89</v>
      </c>
      <c r="M52">
        <f t="shared" si="1"/>
        <v>510000</v>
      </c>
    </row>
    <row r="53" spans="12:13" x14ac:dyDescent="0.25">
      <c r="L53" s="1" t="s">
        <v>103</v>
      </c>
      <c r="M53">
        <f t="shared" si="1"/>
        <v>520000</v>
      </c>
    </row>
  </sheetData>
  <sheetProtection selectLockedCells="1" selectUnlockedCells="1"/>
  <mergeCells count="25">
    <mergeCell ref="G11:I13"/>
    <mergeCell ref="I17:I18"/>
    <mergeCell ref="B2:I3"/>
    <mergeCell ref="B14:C14"/>
    <mergeCell ref="D14:E14"/>
    <mergeCell ref="G14:H14"/>
    <mergeCell ref="D15:I15"/>
    <mergeCell ref="C17:C18"/>
    <mergeCell ref="D17:D18"/>
    <mergeCell ref="E17:E18"/>
    <mergeCell ref="F17:F18"/>
    <mergeCell ref="G17:G18"/>
    <mergeCell ref="B16:I16"/>
    <mergeCell ref="B11:F13"/>
    <mergeCell ref="B40:C40"/>
    <mergeCell ref="D40:E40"/>
    <mergeCell ref="B35:H35"/>
    <mergeCell ref="B36:H36"/>
    <mergeCell ref="H17:H18"/>
    <mergeCell ref="B34:H34"/>
    <mergeCell ref="B30:H30"/>
    <mergeCell ref="B37:H37"/>
    <mergeCell ref="B32:H32"/>
    <mergeCell ref="B33:H33"/>
    <mergeCell ref="B31:H31"/>
  </mergeCells>
  <dataValidations count="2">
    <dataValidation imeMode="off" allowBlank="1" showInputMessage="1" showErrorMessage="1" sqref="E4:F9 B2 I14:J15 D14:D15 B14:B16 C15 B4:B10 B40:B41 D40 B39:E39 F40:I40 I41 G41:H42" xr:uid="{00000000-0002-0000-0100-000000000000}"/>
    <dataValidation type="list" allowBlank="1" showInputMessage="1" showErrorMessage="1" sqref="C19:I29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2021-03-05T04:21:03Z</cp:lastPrinted>
  <dcterms:created xsi:type="dcterms:W3CDTF">2012-01-10T18:33:01Z</dcterms:created>
  <dcterms:modified xsi:type="dcterms:W3CDTF">2021-05-26T09:09:19Z</dcterms:modified>
</cp:coreProperties>
</file>