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ůj disk\Soutěže\2022\EJO Prague\Dokumenty\"/>
    </mc:Choice>
  </mc:AlternateContent>
  <xr:revisionPtr revIDLastSave="0" documentId="13_ncr:1_{81C25071-5561-4590-A2D4-BB8A25E6D3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D14" i="2"/>
  <c r="H40" i="1"/>
  <c r="H39" i="1"/>
  <c r="H38" i="1"/>
  <c r="H37" i="1"/>
  <c r="H36" i="1"/>
  <c r="H35" i="1"/>
  <c r="H43" i="1"/>
  <c r="I40" i="2" s="1"/>
  <c r="G31" i="2"/>
  <c r="C35" i="1"/>
  <c r="A35" i="1" s="1"/>
  <c r="F31" i="1"/>
  <c r="F30" i="1"/>
  <c r="F29" i="1"/>
  <c r="F28" i="1"/>
  <c r="F27" i="1"/>
  <c r="F26" i="1"/>
  <c r="F25" i="1"/>
  <c r="F24" i="1"/>
  <c r="F23" i="1"/>
  <c r="F22" i="1"/>
  <c r="D31" i="1"/>
  <c r="H31" i="1" s="1"/>
  <c r="D30" i="1"/>
  <c r="D29" i="1"/>
  <c r="H29" i="1" s="1"/>
  <c r="D28" i="1"/>
  <c r="H28" i="1" s="1"/>
  <c r="D27" i="1"/>
  <c r="H27" i="1" s="1"/>
  <c r="H30" i="1" l="1"/>
  <c r="G14" i="2"/>
  <c r="D21" i="1"/>
  <c r="E19" i="2" s="1"/>
  <c r="F21" i="1"/>
  <c r="H21" i="1" s="1"/>
  <c r="B39" i="2"/>
  <c r="B41" i="2"/>
  <c r="I34" i="2"/>
  <c r="I35" i="2"/>
  <c r="I36" i="2"/>
  <c r="D22" i="1"/>
  <c r="H22" i="1" s="1"/>
  <c r="G20" i="2"/>
  <c r="H20" i="2"/>
  <c r="D23" i="1"/>
  <c r="H23" i="1" s="1"/>
  <c r="D24" i="1"/>
  <c r="H24" i="1" s="1"/>
  <c r="G22" i="2"/>
  <c r="D25" i="1"/>
  <c r="H25" i="1" s="1"/>
  <c r="G23" i="2"/>
  <c r="D26" i="1"/>
  <c r="H26" i="1" s="1"/>
  <c r="G24" i="2"/>
  <c r="E25" i="2"/>
  <c r="G25" i="2"/>
  <c r="E26" i="2"/>
  <c r="G26" i="2"/>
  <c r="G27" i="2"/>
  <c r="E28" i="2"/>
  <c r="G28" i="2"/>
  <c r="E29" i="2"/>
  <c r="I37" i="2"/>
  <c r="H37" i="2"/>
  <c r="G37" i="2"/>
  <c r="F37" i="2"/>
  <c r="B48" i="1"/>
  <c r="C36" i="1" s="1"/>
  <c r="A36" i="1" s="1"/>
  <c r="B33" i="2" s="1"/>
  <c r="H36" i="2"/>
  <c r="G36" i="2"/>
  <c r="F36" i="2"/>
  <c r="H35" i="2"/>
  <c r="G35" i="2"/>
  <c r="F35" i="2"/>
  <c r="H34" i="2"/>
  <c r="G34" i="2"/>
  <c r="F34" i="2"/>
  <c r="H33" i="2"/>
  <c r="G33" i="2"/>
  <c r="F33" i="2"/>
  <c r="F31" i="2"/>
  <c r="M3" i="2"/>
  <c r="M4" i="2" s="1"/>
  <c r="M5" i="2" s="1"/>
  <c r="M6" i="2" s="1"/>
  <c r="M7" i="2" s="1"/>
  <c r="M8" i="2" s="1"/>
  <c r="M9" i="2" s="1"/>
  <c r="M10" i="2" s="1"/>
  <c r="M11" i="2" s="1"/>
  <c r="M12" i="2" s="1"/>
  <c r="I49" i="1"/>
  <c r="I50" i="1" s="1"/>
  <c r="I51" i="1" s="1"/>
  <c r="I52" i="1" s="1"/>
  <c r="I53" i="1" s="1"/>
  <c r="I54" i="1" s="1"/>
  <c r="I55" i="1" s="1"/>
  <c r="I56" i="1" s="1"/>
  <c r="I57" i="1" s="1"/>
  <c r="I58" i="1" s="1"/>
  <c r="H49" i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B38" i="2"/>
  <c r="H32" i="2"/>
  <c r="G32" i="2"/>
  <c r="F32" i="2"/>
  <c r="B32" i="2"/>
  <c r="I31" i="2"/>
  <c r="H31" i="2"/>
  <c r="B31" i="2"/>
  <c r="B30" i="2"/>
  <c r="B16" i="2"/>
  <c r="E32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H25" i="2"/>
  <c r="H24" i="2"/>
  <c r="H21" i="2"/>
  <c r="H23" i="2"/>
  <c r="H22" i="2"/>
  <c r="H26" i="2"/>
  <c r="H29" i="2"/>
  <c r="H27" i="2"/>
  <c r="H28" i="2"/>
  <c r="B18" i="2"/>
  <c r="B17" i="2"/>
  <c r="H19" i="2"/>
  <c r="F19" i="2"/>
  <c r="D19" i="2"/>
  <c r="C19" i="2"/>
  <c r="D15" i="2"/>
  <c r="E20" i="2"/>
  <c r="M13" i="2" l="1"/>
  <c r="M14" i="2" s="1"/>
  <c r="M15" i="2" s="1"/>
  <c r="M16" i="2" s="1"/>
  <c r="B19" i="2"/>
  <c r="E21" i="2"/>
  <c r="I21" i="2"/>
  <c r="E22" i="2"/>
  <c r="E23" i="2"/>
  <c r="G19" i="2"/>
  <c r="B49" i="1"/>
  <c r="E33" i="2"/>
  <c r="I33" i="2"/>
  <c r="H41" i="1"/>
  <c r="M17" i="2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I32" i="2"/>
  <c r="B27" i="2"/>
  <c r="I20" i="2"/>
  <c r="I24" i="2"/>
  <c r="I29" i="2"/>
  <c r="E27" i="2"/>
  <c r="E24" i="2"/>
  <c r="I28" i="2"/>
  <c r="G29" i="2"/>
  <c r="G21" i="2"/>
  <c r="I38" i="2" l="1"/>
  <c r="D47" i="1"/>
  <c r="C38" i="1" s="1"/>
  <c r="A38" i="1" s="1"/>
  <c r="B35" i="2" s="1"/>
  <c r="C37" i="1"/>
  <c r="I22" i="2"/>
  <c r="B21" i="2"/>
  <c r="I23" i="2"/>
  <c r="H32" i="1"/>
  <c r="H44" i="1" s="1"/>
  <c r="I27" i="2"/>
  <c r="B23" i="2"/>
  <c r="B20" i="2"/>
  <c r="D48" i="1"/>
  <c r="C39" i="1" s="1"/>
  <c r="A39" i="1" s="1"/>
  <c r="B36" i="2" s="1"/>
  <c r="B24" i="2"/>
  <c r="B29" i="2"/>
  <c r="B28" i="2"/>
  <c r="I26" i="2"/>
  <c r="B26" i="2"/>
  <c r="B25" i="2"/>
  <c r="I25" i="2"/>
  <c r="B22" i="2"/>
  <c r="I19" i="2"/>
  <c r="E35" i="2" l="1"/>
  <c r="A37" i="1"/>
  <c r="B34" i="2" s="1"/>
  <c r="E34" i="2"/>
  <c r="D49" i="1"/>
  <c r="C40" i="1" s="1"/>
  <c r="E36" i="2"/>
  <c r="I30" i="2"/>
  <c r="I39" i="2"/>
  <c r="A40" i="1" l="1"/>
  <c r="B37" i="2" s="1"/>
  <c r="E37" i="2"/>
  <c r="I41" i="2"/>
  <c r="D47" i="2" s="1"/>
  <c r="I43" i="2" l="1"/>
</calcChain>
</file>

<file path=xl/sharedStrings.xml><?xml version="1.0" encoding="utf-8"?>
<sst xmlns="http://schemas.openxmlformats.org/spreadsheetml/2006/main" count="139" uniqueCount="116">
  <si>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</si>
  <si>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</si>
  <si>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</si>
  <si>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</si>
  <si>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</si>
  <si>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</si>
  <si>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</si>
  <si>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</si>
  <si>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</si>
  <si>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</si>
  <si>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</si>
  <si>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</si>
  <si>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</si>
  <si>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</si>
  <si>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</si>
  <si>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</si>
  <si>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</si>
  <si>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</si>
  <si>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</si>
  <si>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</si>
  <si>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</si>
  <si>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</si>
  <si>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</si>
  <si>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</si>
  <si>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</si>
  <si>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</si>
  <si>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</si>
  <si>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</si>
  <si>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</si>
  <si>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</si>
  <si>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</si>
  <si>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</si>
  <si>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</si>
  <si>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</si>
  <si>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</si>
  <si>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</si>
  <si>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</si>
  <si>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DUO</t>
  </si>
  <si>
    <t>MONETA MONEY BANK</t>
  </si>
  <si>
    <t>MEALS</t>
  </si>
  <si>
    <t>ARRIVAL</t>
  </si>
  <si>
    <t>DEPARTURE</t>
  </si>
  <si>
    <t>ACCOMMODATION TOTAL</t>
  </si>
  <si>
    <t>MEALS TOTAL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</si>
  <si>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</si>
  <si>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</si>
  <si>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</si>
  <si>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</si>
  <si>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</si>
  <si>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</si>
  <si>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</si>
  <si>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</si>
  <si>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</si>
  <si>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</si>
  <si>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</si>
  <si>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</si>
  <si>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</si>
  <si>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</si>
  <si>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</si>
  <si>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</si>
  <si>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</si>
  <si>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</si>
  <si>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</si>
  <si>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</si>
  <si>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</si>
  <si>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</si>
  <si>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</si>
  <si>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</si>
  <si>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</si>
  <si>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</si>
  <si>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</si>
  <si>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</si>
  <si>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</si>
  <si>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</si>
  <si>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</si>
  <si>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</si>
  <si>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</si>
  <si>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</si>
  <si>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</si>
  <si>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</si>
  <si>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</si>
  <si>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</si>
  <si>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</si>
  <si>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</si>
  <si>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</si>
  <si>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</si>
  <si>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</si>
  <si>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</si>
  <si>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</si>
  <si>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</si>
  <si>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</si>
  <si>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</si>
  <si>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</si>
  <si>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</si>
  <si>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</si>
  <si>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</si>
  <si>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</si>
  <si>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No. of lunches in the venue</t>
  </si>
  <si>
    <t>No. of lunches in hotel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</si>
  <si>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</si>
  <si>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</si>
  <si>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</si>
  <si>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</si>
  <si>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</si>
  <si>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</si>
  <si>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</si>
  <si>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PCR tests</t>
  </si>
  <si>
    <t>EUROPEAN JUDO OPEN</t>
  </si>
  <si>
    <t>NON EJU FEDERATION</t>
  </si>
  <si>
    <t>No. of competitors</t>
  </si>
  <si>
    <t>EJU FEE</t>
  </si>
  <si>
    <t>EJU Fee</t>
  </si>
  <si>
    <t>PRAGUE  2022</t>
  </si>
  <si>
    <t>EUROPEAN JUDO OPEN PRAGUE 2022</t>
  </si>
  <si>
    <t>Please send before February 21, 2022, to czechjudo@czechjudo.cz</t>
  </si>
  <si>
    <t>PP/night/HB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</si>
</sst>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  <numFmt numFmtId="170" formatCode="[$-409]dddd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166" fontId="1" fillId="0" borderId="1" xfId="0" applyNumberFormat="1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6" fillId="0" borderId="26" xfId="0" applyNumberFormat="1" applyFont="1" applyBorder="1" applyAlignment="1" applyProtection="1">
      <alignment wrapText="1"/>
      <protection hidden="1"/>
    </xf>
    <xf numFmtId="164" fontId="26" fillId="0" borderId="35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168" fontId="27" fillId="0" borderId="0" xfId="0" applyNumberFormat="1" applyFont="1" applyProtection="1">
      <protection hidden="1"/>
    </xf>
    <xf numFmtId="168" fontId="28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1" fillId="3" borderId="35" xfId="0" applyNumberFormat="1" applyFont="1" applyFill="1" applyBorder="1" applyAlignment="1" applyProtection="1">
      <alignment wrapText="1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164" fontId="22" fillId="8" borderId="1" xfId="0" applyNumberFormat="1" applyFont="1" applyFill="1" applyBorder="1" applyAlignment="1" applyProtection="1">
      <protection hidden="1"/>
    </xf>
    <xf numFmtId="0" fontId="0" fillId="6" borderId="1" xfId="0" applyFont="1" applyFill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4" fontId="21" fillId="13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22" fontId="0" fillId="2" borderId="1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wrapText="1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0" fillId="3" borderId="1" xfId="0" applyFont="1" applyFill="1" applyBorder="1" applyAlignment="1" applyProtection="1">
      <alignment horizontal="center"/>
      <protection hidden="1"/>
    </xf>
    <xf numFmtId="164" fontId="21" fillId="14" borderId="4" xfId="0" applyNumberFormat="1" applyFont="1" applyFill="1" applyBorder="1" applyProtection="1">
      <protection hidden="1"/>
    </xf>
    <xf numFmtId="164" fontId="22" fillId="4" borderId="1" xfId="0" applyNumberFormat="1" applyFont="1" applyFill="1" applyBorder="1" applyProtection="1"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  <xf numFmtId="0" fontId="4" fillId="1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1" fillId="6" borderId="5" xfId="0" applyFont="1" applyFill="1" applyBorder="1" applyAlignment="1" applyProtection="1">
      <alignment horizontal="center"/>
      <protection hidden="1"/>
    </xf>
    <xf numFmtId="0" fontId="21" fillId="6" borderId="6" xfId="0" applyFont="1" applyFill="1" applyBorder="1" applyAlignment="1" applyProtection="1">
      <alignment horizontal="center"/>
      <protection hidden="1"/>
    </xf>
    <xf numFmtId="0" fontId="21" fillId="6" borderId="4" xfId="0" applyFont="1" applyFill="1" applyBorder="1" applyAlignment="1" applyProtection="1">
      <alignment horizontal="center"/>
      <protection hidden="1"/>
    </xf>
    <xf numFmtId="164" fontId="21" fillId="6" borderId="5" xfId="0" applyNumberFormat="1" applyFont="1" applyFill="1" applyBorder="1" applyAlignment="1" applyProtection="1">
      <alignment horizontal="center"/>
      <protection hidden="1"/>
    </xf>
    <xf numFmtId="164" fontId="21" fillId="6" borderId="4" xfId="0" applyNumberFormat="1" applyFont="1" applyFill="1" applyBorder="1" applyAlignment="1" applyProtection="1">
      <alignment horizontal="center"/>
      <protection hidden="1"/>
    </xf>
    <xf numFmtId="164" fontId="25" fillId="11" borderId="1" xfId="0" applyNumberFormat="1" applyFont="1" applyFill="1" applyBorder="1" applyAlignment="1" applyProtection="1">
      <alignment horizontal="center" vertical="center"/>
      <protection hidden="1"/>
    </xf>
    <xf numFmtId="0" fontId="25" fillId="11" borderId="1" xfId="0" applyFont="1" applyFill="1" applyBorder="1" applyAlignment="1" applyProtection="1">
      <alignment horizontal="center" vertical="center"/>
      <protection hidden="1"/>
    </xf>
    <xf numFmtId="0" fontId="24" fillId="11" borderId="1" xfId="0" applyFont="1" applyFill="1" applyBorder="1" applyAlignment="1" applyProtection="1">
      <alignment horizontal="center" vertical="center" wrapText="1"/>
      <protection hidden="1"/>
    </xf>
    <xf numFmtId="164" fontId="21" fillId="13" borderId="5" xfId="0" applyNumberFormat="1" applyFont="1" applyFill="1" applyBorder="1" applyAlignment="1" applyProtection="1">
      <alignment horizontal="center"/>
      <protection hidden="1"/>
    </xf>
    <xf numFmtId="164" fontId="21" fillId="13" borderId="4" xfId="0" applyNumberFormat="1" applyFont="1" applyFill="1" applyBorder="1" applyAlignment="1" applyProtection="1">
      <alignment horizontal="center"/>
      <protection hidden="1"/>
    </xf>
    <xf numFmtId="0" fontId="21" fillId="13" borderId="5" xfId="0" applyFont="1" applyFill="1" applyBorder="1" applyAlignment="1" applyProtection="1">
      <alignment horizontal="center"/>
      <protection hidden="1"/>
    </xf>
    <xf numFmtId="0" fontId="21" fillId="13" borderId="6" xfId="0" applyFont="1" applyFill="1" applyBorder="1" applyAlignment="1" applyProtection="1">
      <alignment horizontal="center"/>
      <protection hidden="1"/>
    </xf>
    <xf numFmtId="164" fontId="21" fillId="14" borderId="5" xfId="0" applyNumberFormat="1" applyFont="1" applyFill="1" applyBorder="1" applyAlignment="1" applyProtection="1">
      <alignment horizontal="center"/>
      <protection hidden="1"/>
    </xf>
    <xf numFmtId="164" fontId="21" fillId="14" borderId="4" xfId="0" applyNumberFormat="1" applyFont="1" applyFill="1" applyBorder="1" applyAlignment="1" applyProtection="1">
      <alignment horizontal="center"/>
      <protection hidden="1"/>
    </xf>
    <xf numFmtId="0" fontId="21" fillId="14" borderId="5" xfId="0" applyFont="1" applyFill="1" applyBorder="1" applyAlignment="1" applyProtection="1">
      <alignment horizontal="center"/>
      <protection hidden="1"/>
    </xf>
    <xf numFmtId="0" fontId="21" fillId="14" borderId="6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8" fillId="5" borderId="5" xfId="0" applyFont="1" applyFill="1" applyBorder="1" applyAlignment="1" applyProtection="1">
      <alignment horizontal="center"/>
      <protection hidden="1"/>
    </xf>
    <xf numFmtId="0" fontId="18" fillId="5" borderId="6" xfId="0" applyFont="1" applyFill="1" applyBorder="1" applyAlignment="1" applyProtection="1">
      <alignment horizontal="center"/>
      <protection hidden="1"/>
    </xf>
    <xf numFmtId="0" fontId="18" fillId="5" borderId="4" xfId="0" applyFont="1" applyFill="1" applyBorder="1" applyAlignment="1" applyProtection="1">
      <alignment horizontal="center"/>
      <protection hidden="1"/>
    </xf>
    <xf numFmtId="164" fontId="1" fillId="5" borderId="5" xfId="0" applyNumberFormat="1" applyFont="1" applyFill="1" applyBorder="1" applyAlignment="1" applyProtection="1">
      <alignment horizontal="center"/>
      <protection hidden="1"/>
    </xf>
    <xf numFmtId="164" fontId="1" fillId="5" borderId="4" xfId="0" applyNumberFormat="1" applyFont="1" applyFill="1" applyBorder="1" applyAlignment="1" applyProtection="1">
      <alignment horizontal="center"/>
      <protection hidden="1"/>
    </xf>
    <xf numFmtId="0" fontId="1" fillId="10" borderId="2" xfId="0" applyFont="1" applyFill="1" applyBorder="1" applyAlignment="1" applyProtection="1">
      <alignment horizontal="center" vertical="center" wrapText="1"/>
      <protection hidden="1"/>
    </xf>
    <xf numFmtId="0" fontId="1" fillId="10" borderId="3" xfId="0" applyFont="1" applyFill="1" applyBorder="1" applyAlignment="1" applyProtection="1">
      <alignment horizontal="center" vertical="center" wrapText="1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10" borderId="5" xfId="0" applyFont="1" applyFill="1" applyBorder="1" applyAlignment="1" applyProtection="1">
      <alignment horizontal="center"/>
      <protection hidden="1"/>
    </xf>
    <xf numFmtId="0" fontId="3" fillId="10" borderId="6" xfId="0" applyFont="1" applyFill="1" applyBorder="1" applyAlignment="1" applyProtection="1">
      <alignment horizontal="center"/>
      <protection hidden="1"/>
    </xf>
    <xf numFmtId="0" fontId="3" fillId="10" borderId="4" xfId="0" applyFont="1" applyFill="1" applyBorder="1" applyAlignment="1" applyProtection="1">
      <alignment horizontal="center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12" borderId="5" xfId="0" applyFont="1" applyFill="1" applyBorder="1" applyAlignment="1" applyProtection="1">
      <alignment horizontal="center"/>
      <protection hidden="1"/>
    </xf>
    <xf numFmtId="0" fontId="3" fillId="12" borderId="6" xfId="0" applyFont="1" applyFill="1" applyBorder="1" applyAlignment="1" applyProtection="1">
      <alignment horizontal="center"/>
      <protection hidden="1"/>
    </xf>
    <xf numFmtId="170" fontId="21" fillId="6" borderId="5" xfId="0" applyNumberFormat="1" applyFont="1" applyFill="1" applyBorder="1" applyAlignment="1" applyProtection="1">
      <alignment horizontal="center" vertical="center"/>
      <protection hidden="1"/>
    </xf>
    <xf numFmtId="170" fontId="21" fillId="6" borderId="6" xfId="0" applyNumberFormat="1" applyFont="1" applyFill="1" applyBorder="1" applyAlignment="1" applyProtection="1">
      <alignment horizontal="center" vertical="center"/>
      <protection hidden="1"/>
    </xf>
    <xf numFmtId="170" fontId="21" fillId="8" borderId="5" xfId="0" applyNumberFormat="1" applyFont="1" applyFill="1" applyBorder="1" applyAlignment="1" applyProtection="1">
      <alignment horizontal="center" vertical="center"/>
      <protection hidden="1"/>
    </xf>
    <xf numFmtId="170" fontId="21" fillId="8" borderId="4" xfId="0" applyNumberFormat="1" applyFont="1" applyFill="1" applyBorder="1" applyAlignment="1" applyProtection="1">
      <alignment horizontal="center" vertical="center"/>
      <protection hidden="1"/>
    </xf>
    <xf numFmtId="164" fontId="18" fillId="5" borderId="5" xfId="0" applyNumberFormat="1" applyFont="1" applyFill="1" applyBorder="1" applyAlignment="1" applyProtection="1">
      <alignment horizontal="center"/>
      <protection hidden="1"/>
    </xf>
    <xf numFmtId="164" fontId="22" fillId="6" borderId="1" xfId="0" applyNumberFormat="1" applyFont="1" applyFill="1" applyBorder="1" applyAlignment="1" applyProtection="1">
      <alignment horizontal="center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167" fontId="18" fillId="3" borderId="4" xfId="0" applyNumberFormat="1" applyFont="1" applyFill="1" applyBorder="1" applyAlignment="1" applyProtection="1">
      <alignment horizontal="center" vertical="center"/>
      <protection hidden="1"/>
    </xf>
    <xf numFmtId="167" fontId="21" fillId="8" borderId="5" xfId="0" applyNumberFormat="1" applyFont="1" applyFill="1" applyBorder="1" applyAlignment="1" applyProtection="1">
      <alignment horizontal="center" vertical="center"/>
      <protection hidden="1"/>
    </xf>
    <xf numFmtId="167" fontId="21" fillId="8" borderId="4" xfId="0" applyNumberFormat="1" applyFont="1" applyFill="1" applyBorder="1" applyAlignment="1" applyProtection="1">
      <alignment horizontal="center" vertical="center"/>
      <protection hidden="1"/>
    </xf>
    <xf numFmtId="167" fontId="18" fillId="4" borderId="5" xfId="0" applyNumberFormat="1" applyFont="1" applyFill="1" applyBorder="1" applyAlignment="1" applyProtection="1">
      <alignment horizontal="center" vertical="center"/>
      <protection hidden="1"/>
    </xf>
    <xf numFmtId="167" fontId="18" fillId="4" borderId="4" xfId="0" applyNumberFormat="1" applyFont="1" applyFill="1" applyBorder="1" applyAlignment="1" applyProtection="1">
      <alignment horizontal="center" vertical="center"/>
      <protection hidden="1"/>
    </xf>
    <xf numFmtId="164" fontId="1" fillId="9" borderId="1" xfId="0" applyNumberFormat="1" applyFont="1" applyFill="1" applyBorder="1" applyAlignment="1" applyProtection="1">
      <alignment horizontal="center"/>
      <protection hidden="1"/>
    </xf>
    <xf numFmtId="164" fontId="22" fillId="8" borderId="1" xfId="0" applyNumberFormat="1" applyFont="1" applyFill="1" applyBorder="1" applyAlignment="1" applyProtection="1">
      <alignment horizontal="center"/>
      <protection hidden="1"/>
    </xf>
    <xf numFmtId="164" fontId="22" fillId="4" borderId="1" xfId="0" applyNumberFormat="1" applyFont="1" applyFill="1" applyBorder="1" applyAlignment="1" applyProtection="1">
      <alignment horizontal="center"/>
      <protection hidden="1"/>
    </xf>
    <xf numFmtId="164" fontId="1" fillId="7" borderId="1" xfId="0" applyNumberFormat="1" applyFont="1" applyFill="1" applyBorder="1" applyAlignment="1" applyProtection="1">
      <alignment horizontal="center"/>
      <protection hidden="1"/>
    </xf>
    <xf numFmtId="0" fontId="22" fillId="6" borderId="1" xfId="0" applyFont="1" applyFill="1" applyBorder="1" applyAlignment="1" applyProtection="1">
      <alignment horizontal="center" vertical="center" wrapText="1"/>
      <protection hidden="1"/>
    </xf>
    <xf numFmtId="0" fontId="21" fillId="6" borderId="36" xfId="0" applyFont="1" applyFill="1" applyBorder="1" applyAlignment="1" applyProtection="1">
      <alignment horizontal="center" vertical="center"/>
      <protection hidden="1"/>
    </xf>
    <xf numFmtId="0" fontId="21" fillId="6" borderId="37" xfId="0" applyFont="1" applyFill="1" applyBorder="1" applyAlignment="1" applyProtection="1">
      <alignment horizontal="center" vertical="center"/>
      <protection hidden="1"/>
    </xf>
    <xf numFmtId="0" fontId="21" fillId="6" borderId="38" xfId="0" applyFont="1" applyFill="1" applyBorder="1" applyAlignment="1" applyProtection="1">
      <alignment horizontal="center" vertical="center"/>
      <protection hidden="1"/>
    </xf>
    <xf numFmtId="0" fontId="21" fillId="6" borderId="39" xfId="0" applyFont="1" applyFill="1" applyBorder="1" applyAlignment="1" applyProtection="1">
      <alignment horizontal="center" vertical="center"/>
      <protection hidden="1"/>
    </xf>
    <xf numFmtId="0" fontId="21" fillId="6" borderId="11" xfId="0" applyFont="1" applyFill="1" applyBorder="1" applyAlignment="1" applyProtection="1">
      <alignment horizontal="center" vertical="center"/>
      <protection hidden="1"/>
    </xf>
    <xf numFmtId="0" fontId="21" fillId="6" borderId="40" xfId="0" applyFont="1" applyFill="1" applyBorder="1" applyAlignment="1" applyProtection="1">
      <alignment horizontal="center" vertical="center"/>
      <protection hidden="1"/>
    </xf>
    <xf numFmtId="170" fontId="18" fillId="9" borderId="5" xfId="0" applyNumberFormat="1" applyFont="1" applyFill="1" applyBorder="1" applyAlignment="1" applyProtection="1">
      <alignment horizontal="center" vertical="center"/>
      <protection hidden="1"/>
    </xf>
    <xf numFmtId="170" fontId="18" fillId="9" borderId="4" xfId="0" applyNumberFormat="1" applyFont="1" applyFill="1" applyBorder="1" applyAlignment="1" applyProtection="1">
      <alignment horizontal="center" vertical="center"/>
      <protection hidden="1"/>
    </xf>
    <xf numFmtId="167" fontId="18" fillId="9" borderId="5" xfId="0" applyNumberFormat="1" applyFont="1" applyFill="1" applyBorder="1" applyAlignment="1" applyProtection="1">
      <alignment horizontal="center" vertical="center"/>
      <protection hidden="1"/>
    </xf>
    <xf numFmtId="167" fontId="18" fillId="9" borderId="4" xfId="0" applyNumberFormat="1" applyFont="1" applyFill="1" applyBorder="1" applyAlignment="1" applyProtection="1">
      <alignment horizontal="center" vertical="center"/>
      <protection hidden="1"/>
    </xf>
    <xf numFmtId="170" fontId="18" fillId="4" borderId="5" xfId="0" applyNumberFormat="1" applyFont="1" applyFill="1" applyBorder="1" applyAlignment="1" applyProtection="1">
      <alignment horizontal="center" vertical="center"/>
      <protection hidden="1"/>
    </xf>
    <xf numFmtId="170" fontId="18" fillId="4" borderId="4" xfId="0" applyNumberFormat="1" applyFont="1" applyFill="1" applyBorder="1" applyAlignment="1" applyProtection="1">
      <alignment horizontal="center" vertical="center"/>
      <protection hidden="1"/>
    </xf>
    <xf numFmtId="170" fontId="18" fillId="7" borderId="5" xfId="0" applyNumberFormat="1" applyFont="1" applyFill="1" applyBorder="1" applyAlignment="1" applyProtection="1">
      <alignment horizontal="center" vertical="center"/>
      <protection hidden="1"/>
    </xf>
    <xf numFmtId="170" fontId="18" fillId="7" borderId="4" xfId="0" applyNumberFormat="1" applyFont="1" applyFill="1" applyBorder="1" applyAlignment="1" applyProtection="1">
      <alignment horizontal="center" vertical="center"/>
      <protection hidden="1"/>
    </xf>
    <xf numFmtId="167" fontId="18" fillId="7" borderId="5" xfId="0" applyNumberFormat="1" applyFont="1" applyFill="1" applyBorder="1" applyAlignment="1" applyProtection="1">
      <alignment horizontal="center" vertical="center"/>
      <protection hidden="1"/>
    </xf>
    <xf numFmtId="167" fontId="18" fillId="7" borderId="4" xfId="0" applyNumberFormat="1" applyFont="1" applyFill="1" applyBorder="1" applyAlignment="1" applyProtection="1">
      <alignment horizontal="center" vertical="center"/>
      <protection hidden="1"/>
    </xf>
    <xf numFmtId="164" fontId="1" fillId="3" borderId="5" xfId="0" applyNumberFormat="1" applyFont="1" applyFill="1" applyBorder="1" applyAlignment="1" applyProtection="1">
      <alignment horizontal="center"/>
      <protection hidden="1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170" fontId="18" fillId="3" borderId="5" xfId="0" applyNumberFormat="1" applyFont="1" applyFill="1" applyBorder="1" applyAlignment="1" applyProtection="1">
      <alignment horizontal="center" vertical="center"/>
      <protection hidden="1"/>
    </xf>
    <xf numFmtId="170" fontId="18" fillId="3" borderId="4" xfId="0" applyNumberFormat="1" applyFont="1" applyFill="1" applyBorder="1" applyAlignment="1" applyProtection="1">
      <alignment horizontal="center" vertical="center"/>
      <protection hidden="1"/>
    </xf>
    <xf numFmtId="167" fontId="21" fillId="6" borderId="5" xfId="0" applyNumberFormat="1" applyFont="1" applyFill="1" applyBorder="1" applyAlignment="1" applyProtection="1">
      <alignment horizontal="center" vertical="center"/>
      <protection hidden="1"/>
    </xf>
    <xf numFmtId="167" fontId="21" fillId="6" borderId="4" xfId="0" applyNumberFormat="1" applyFont="1" applyFill="1" applyBorder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horizontal="center" wrapText="1"/>
      <protection hidden="1"/>
    </xf>
    <xf numFmtId="0" fontId="26" fillId="0" borderId="8" xfId="0" applyFont="1" applyBorder="1" applyAlignment="1" applyProtection="1">
      <alignment horizontal="center" wrapText="1"/>
      <protection hidden="1"/>
    </xf>
    <xf numFmtId="0" fontId="26" fillId="0" borderId="34" xfId="0" applyFont="1" applyBorder="1" applyAlignment="1" applyProtection="1">
      <alignment horizontal="center" wrapText="1"/>
      <protection hidden="1"/>
    </xf>
    <xf numFmtId="0" fontId="26" fillId="0" borderId="23" xfId="0" applyFont="1" applyBorder="1" applyAlignment="1" applyProtection="1">
      <alignment horizontal="center" wrapText="1"/>
      <protection hidden="1"/>
    </xf>
    <xf numFmtId="0" fontId="26" fillId="0" borderId="24" xfId="0" applyFont="1" applyBorder="1" applyAlignment="1" applyProtection="1">
      <alignment horizontal="center" wrapText="1"/>
      <protection hidden="1"/>
    </xf>
    <xf numFmtId="0" fontId="26" fillId="0" borderId="25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30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33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4" xfId="0" applyFont="1" applyFill="1" applyBorder="1" applyAlignment="1" applyProtection="1">
      <alignment horizont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26" fillId="0" borderId="18" xfId="0" applyFont="1" applyBorder="1" applyAlignment="1" applyProtection="1">
      <alignment horizontal="center" vertical="center" wrapText="1"/>
      <protection hidden="1"/>
    </xf>
    <xf numFmtId="170" fontId="1" fillId="0" borderId="27" xfId="0" applyNumberFormat="1" applyFont="1" applyBorder="1" applyAlignment="1" applyProtection="1">
      <alignment horizontal="center" wrapText="1"/>
      <protection hidden="1"/>
    </xf>
    <xf numFmtId="170" fontId="1" fillId="0" borderId="6" xfId="0" applyNumberFormat="1" applyFont="1" applyBorder="1" applyAlignment="1" applyProtection="1">
      <alignment horizontal="center" wrapText="1"/>
      <protection hidden="1"/>
    </xf>
    <xf numFmtId="170" fontId="1" fillId="0" borderId="4" xfId="0" applyNumberFormat="1" applyFont="1" applyBorder="1" applyAlignment="1" applyProtection="1">
      <alignment horizont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16042</xdr:rowOff>
    </xdr:from>
    <xdr:to>
      <xdr:col>7</xdr:col>
      <xdr:colOff>317374</xdr:colOff>
      <xdr:row>1</xdr:row>
      <xdr:rowOff>145071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42"/>
          <a:ext cx="7343816" cy="81884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47</xdr:row>
      <xdr:rowOff>285375</xdr:rowOff>
    </xdr:from>
    <xdr:to>
      <xdr:col>7</xdr:col>
      <xdr:colOff>105540</xdr:colOff>
      <xdr:row>50</xdr:row>
      <xdr:rowOff>22485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BBF3FA78-E3FA-40DF-8BCB-A8620A61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5640" y="10404735"/>
          <a:ext cx="11430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44</xdr:row>
      <xdr:rowOff>28574</xdr:rowOff>
    </xdr:from>
    <xdr:to>
      <xdr:col>9</xdr:col>
      <xdr:colOff>17145</xdr:colOff>
      <xdr:row>49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F0D8C33F-994D-4172-A149-59BDCC52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9538334"/>
          <a:ext cx="1304925" cy="1183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showZeros="0" tabSelected="1" zoomScale="123" zoomScaleNormal="100" workbookViewId="0">
      <selection activeCell="F42" sqref="F42"/>
    </sheetView>
  </sheetViews>
  <sheetFormatPr defaultColWidth="9.08984375" defaultRowHeight="14.5" x14ac:dyDescent="0.35"/>
  <cols>
    <col min="1" max="1" width="29.08984375" style="1" customWidth="1"/>
    <col min="2" max="2" width="10.36328125" style="1" customWidth="1"/>
    <col min="3" max="3" width="11.453125" style="1" bestFit="1" customWidth="1"/>
    <col min="4" max="4" width="14.36328125" style="1" bestFit="1" customWidth="1"/>
    <col min="5" max="5" width="16.08984375" style="1" bestFit="1" customWidth="1"/>
    <col min="6" max="6" width="11.90625" style="1" customWidth="1"/>
    <col min="7" max="8" width="9.08984375" style="1"/>
    <col min="9" max="9" width="10.453125" style="1" customWidth="1"/>
    <col min="10" max="16384" width="9.08984375" style="1"/>
  </cols>
  <sheetData>
    <row r="1" spans="1:9" ht="54.65" customHeight="1" x14ac:dyDescent="0.35"/>
    <row r="3" spans="1:9" ht="29.5" x14ac:dyDescent="0.55000000000000004">
      <c r="A3" s="109" t="s">
        <v>107</v>
      </c>
      <c r="B3" s="109"/>
      <c r="C3" s="109"/>
      <c r="D3" s="109"/>
      <c r="E3" s="109"/>
      <c r="F3" s="109"/>
      <c r="G3" s="109"/>
      <c r="H3" s="109"/>
      <c r="I3" s="109"/>
    </row>
    <row r="4" spans="1:9" ht="29.5" x14ac:dyDescent="0.55000000000000004">
      <c r="A4" s="109" t="s">
        <v>112</v>
      </c>
      <c r="B4" s="109"/>
      <c r="C4" s="109"/>
      <c r="D4" s="109"/>
      <c r="E4" s="109"/>
      <c r="F4" s="109"/>
      <c r="G4" s="109"/>
      <c r="H4" s="109"/>
      <c r="I4" s="109"/>
    </row>
    <row r="5" spans="1:9" ht="29.5" x14ac:dyDescent="0.55000000000000004">
      <c r="A5" s="109" t="s">
        <v>99</v>
      </c>
      <c r="B5" s="109"/>
      <c r="C5" s="109"/>
      <c r="D5" s="109"/>
      <c r="E5" s="109"/>
      <c r="F5" s="109"/>
      <c r="G5" s="109"/>
      <c r="H5" s="109"/>
      <c r="I5" s="109"/>
    </row>
    <row r="6" spans="1:9" ht="35.4" customHeight="1" x14ac:dyDescent="0.35">
      <c r="A6" s="115" t="s">
        <v>45</v>
      </c>
      <c r="B6" s="115"/>
      <c r="C6" s="115"/>
      <c r="D6" s="115"/>
      <c r="E6" s="115"/>
      <c r="F6" s="115"/>
      <c r="G6" s="115"/>
      <c r="H6" s="115"/>
      <c r="I6" s="115"/>
    </row>
    <row r="7" spans="1:9" s="26" customFormat="1" ht="17.5" x14ac:dyDescent="0.35">
      <c r="A7" s="38"/>
      <c r="B7" s="38"/>
      <c r="C7" s="38"/>
      <c r="D7" s="38"/>
      <c r="E7" s="38"/>
      <c r="F7" s="38"/>
      <c r="G7" s="38"/>
      <c r="H7" s="38"/>
      <c r="I7" s="38"/>
    </row>
    <row r="8" spans="1:9" ht="41.25" customHeight="1" x14ac:dyDescent="0.35">
      <c r="A8" s="39" t="s">
        <v>44</v>
      </c>
      <c r="B8" s="116" t="s">
        <v>49</v>
      </c>
      <c r="C8" s="116"/>
      <c r="D8" s="116"/>
      <c r="E8" s="116"/>
      <c r="F8" s="116"/>
      <c r="G8" s="116"/>
      <c r="H8" s="116"/>
      <c r="I8" s="116"/>
    </row>
    <row r="9" spans="1:9" ht="17.5" x14ac:dyDescent="0.35">
      <c r="A9" s="110" t="s">
        <v>40</v>
      </c>
      <c r="B9" s="111"/>
      <c r="C9" s="111"/>
      <c r="D9" s="111"/>
      <c r="E9" s="112"/>
      <c r="F9" s="117" t="s">
        <v>41</v>
      </c>
      <c r="G9" s="118"/>
      <c r="H9" s="118"/>
      <c r="I9" s="118"/>
    </row>
    <row r="10" spans="1:9" ht="18" customHeight="1" x14ac:dyDescent="0.35">
      <c r="A10" s="104" t="s">
        <v>0</v>
      </c>
      <c r="B10" s="113" t="s">
        <v>9</v>
      </c>
      <c r="C10" s="113"/>
      <c r="D10" s="104" t="s">
        <v>10</v>
      </c>
      <c r="E10" s="104" t="s">
        <v>12</v>
      </c>
      <c r="F10" s="106" t="s">
        <v>1</v>
      </c>
      <c r="G10" s="114" t="s">
        <v>11</v>
      </c>
      <c r="H10" s="114"/>
      <c r="I10" s="106" t="s">
        <v>12</v>
      </c>
    </row>
    <row r="11" spans="1:9" ht="18" customHeight="1" x14ac:dyDescent="0.35">
      <c r="A11" s="105"/>
      <c r="B11" s="54" t="s">
        <v>47</v>
      </c>
      <c r="C11" s="59" t="s">
        <v>48</v>
      </c>
      <c r="D11" s="105"/>
      <c r="E11" s="105"/>
      <c r="F11" s="107"/>
      <c r="G11" s="60" t="s">
        <v>47</v>
      </c>
      <c r="H11" s="61" t="s">
        <v>48</v>
      </c>
      <c r="I11" s="107"/>
    </row>
    <row r="12" spans="1:9" ht="18" customHeight="1" x14ac:dyDescent="0.35">
      <c r="A12" s="29"/>
      <c r="B12" s="62"/>
      <c r="C12" s="63"/>
      <c r="D12" s="31"/>
      <c r="E12" s="31"/>
      <c r="F12" s="29"/>
      <c r="G12" s="62"/>
      <c r="H12" s="63"/>
      <c r="I12" s="32"/>
    </row>
    <row r="13" spans="1:9" ht="18" customHeight="1" x14ac:dyDescent="0.35">
      <c r="A13" s="29"/>
      <c r="B13" s="62"/>
      <c r="C13" s="63"/>
      <c r="D13" s="31"/>
      <c r="E13" s="31"/>
      <c r="F13" s="29"/>
      <c r="G13" s="62"/>
      <c r="H13" s="63"/>
      <c r="I13" s="32"/>
    </row>
    <row r="14" spans="1:9" ht="18" customHeight="1" x14ac:dyDescent="0.35">
      <c r="A14" s="29"/>
      <c r="B14" s="62"/>
      <c r="C14" s="63"/>
      <c r="D14" s="31"/>
      <c r="E14" s="31"/>
      <c r="F14" s="29"/>
      <c r="G14" s="62"/>
      <c r="H14" s="63"/>
      <c r="I14" s="32"/>
    </row>
    <row r="15" spans="1:9" ht="18" customHeight="1" x14ac:dyDescent="0.35">
      <c r="A15" s="29"/>
      <c r="B15" s="62"/>
      <c r="C15" s="63"/>
      <c r="D15" s="31"/>
      <c r="E15" s="31"/>
      <c r="F15" s="29"/>
      <c r="G15" s="62"/>
      <c r="H15" s="63"/>
      <c r="I15" s="32"/>
    </row>
    <row r="16" spans="1:9" ht="18" customHeight="1" x14ac:dyDescent="0.35">
      <c r="A16" s="29"/>
      <c r="B16" s="62"/>
      <c r="C16" s="63"/>
      <c r="D16" s="31"/>
      <c r="E16" s="73"/>
      <c r="F16" s="29"/>
      <c r="G16" s="62"/>
      <c r="H16" s="63"/>
      <c r="I16" s="32"/>
    </row>
    <row r="17" spans="1:11" ht="18" customHeight="1" x14ac:dyDescent="0.35">
      <c r="A17" s="29"/>
      <c r="B17" s="62"/>
      <c r="C17" s="63"/>
      <c r="D17" s="31"/>
      <c r="E17" s="31"/>
      <c r="F17" s="29"/>
      <c r="G17" s="62"/>
      <c r="H17" s="63"/>
      <c r="I17" s="32"/>
    </row>
    <row r="18" spans="1:11" ht="18.5" x14ac:dyDescent="0.45">
      <c r="A18" s="108" t="s">
        <v>34</v>
      </c>
      <c r="B18" s="108"/>
      <c r="C18" s="108"/>
      <c r="D18" s="108"/>
      <c r="E18" s="108"/>
      <c r="F18" s="108"/>
      <c r="G18" s="108"/>
      <c r="H18" s="108"/>
      <c r="I18" s="108"/>
    </row>
    <row r="19" spans="1:11" ht="15" customHeight="1" x14ac:dyDescent="0.35">
      <c r="A19" s="35" t="s">
        <v>36</v>
      </c>
      <c r="B19" s="98" t="s">
        <v>0</v>
      </c>
      <c r="C19" s="98" t="s">
        <v>1</v>
      </c>
      <c r="D19" s="98" t="s">
        <v>5</v>
      </c>
      <c r="E19" s="98" t="s">
        <v>6</v>
      </c>
      <c r="F19" s="98" t="s">
        <v>2</v>
      </c>
      <c r="G19" s="98" t="s">
        <v>115</v>
      </c>
      <c r="H19" s="98" t="s">
        <v>3</v>
      </c>
      <c r="I19" s="98"/>
    </row>
    <row r="20" spans="1:11" x14ac:dyDescent="0.35">
      <c r="A20" s="37" t="s">
        <v>37</v>
      </c>
      <c r="B20" s="98"/>
      <c r="C20" s="98"/>
      <c r="D20" s="98"/>
      <c r="E20" s="98"/>
      <c r="F20" s="98"/>
      <c r="G20" s="98"/>
      <c r="H20" s="98"/>
      <c r="I20" s="98"/>
    </row>
    <row r="21" spans="1:11" x14ac:dyDescent="0.35">
      <c r="A21" s="36" t="s">
        <v>4</v>
      </c>
      <c r="B21" s="29"/>
      <c r="C21" s="29"/>
      <c r="D21" s="37">
        <f>+E21</f>
        <v>0</v>
      </c>
      <c r="E21" s="28"/>
      <c r="F21" s="33">
        <f t="shared" ref="F21:F31" si="0">+C21-B21</f>
        <v>0</v>
      </c>
      <c r="G21" s="34">
        <v>140</v>
      </c>
      <c r="H21" s="102">
        <f>IF(D21="Wrong no. of persons","Wrong no. of persons",IF((F21&lt;2), +G21*2*E21,+G21*F21*E21))</f>
        <v>0</v>
      </c>
      <c r="I21" s="103"/>
    </row>
    <row r="22" spans="1:11" x14ac:dyDescent="0.35">
      <c r="A22" s="36" t="s">
        <v>4</v>
      </c>
      <c r="B22" s="29"/>
      <c r="C22" s="29"/>
      <c r="D22" s="37">
        <f t="shared" ref="D22" si="1">+E22</f>
        <v>0</v>
      </c>
      <c r="E22" s="28"/>
      <c r="F22" s="33">
        <f t="shared" si="0"/>
        <v>0</v>
      </c>
      <c r="G22" s="75">
        <v>140</v>
      </c>
      <c r="H22" s="102">
        <f t="shared" ref="H22:H25" si="2">IF(D22="Wrong no. of persons","Wrong no. of persons",IF((F22&lt;2), +G22*2*E22,+G22*F22*E22))</f>
        <v>0</v>
      </c>
      <c r="I22" s="103"/>
      <c r="K22" s="22"/>
    </row>
    <row r="23" spans="1:11" x14ac:dyDescent="0.35">
      <c r="A23" s="36" t="s">
        <v>4</v>
      </c>
      <c r="B23" s="29"/>
      <c r="C23" s="29"/>
      <c r="D23" s="37">
        <f t="shared" ref="D23" si="3">+E23</f>
        <v>0</v>
      </c>
      <c r="E23" s="28"/>
      <c r="F23" s="33">
        <f t="shared" si="0"/>
        <v>0</v>
      </c>
      <c r="G23" s="75">
        <v>140</v>
      </c>
      <c r="H23" s="102">
        <f t="shared" si="2"/>
        <v>0</v>
      </c>
      <c r="I23" s="103"/>
      <c r="K23" s="22"/>
    </row>
    <row r="24" spans="1:11" x14ac:dyDescent="0.35">
      <c r="A24" s="36" t="s">
        <v>4</v>
      </c>
      <c r="B24" s="29"/>
      <c r="C24" s="29"/>
      <c r="D24" s="37">
        <f t="shared" ref="D24" si="4">+E24</f>
        <v>0</v>
      </c>
      <c r="E24" s="28"/>
      <c r="F24" s="33">
        <f t="shared" si="0"/>
        <v>0</v>
      </c>
      <c r="G24" s="75">
        <v>140</v>
      </c>
      <c r="H24" s="102">
        <f t="shared" si="2"/>
        <v>0</v>
      </c>
      <c r="I24" s="103"/>
    </row>
    <row r="25" spans="1:11" x14ac:dyDescent="0.35">
      <c r="A25" s="36" t="s">
        <v>4</v>
      </c>
      <c r="B25" s="29"/>
      <c r="C25" s="29"/>
      <c r="D25" s="37">
        <f t="shared" ref="D25" si="5">+E25</f>
        <v>0</v>
      </c>
      <c r="E25" s="28"/>
      <c r="F25" s="33">
        <f t="shared" si="0"/>
        <v>0</v>
      </c>
      <c r="G25" s="75">
        <v>140</v>
      </c>
      <c r="H25" s="102">
        <f t="shared" si="2"/>
        <v>0</v>
      </c>
      <c r="I25" s="103"/>
    </row>
    <row r="26" spans="1:11" x14ac:dyDescent="0.35">
      <c r="A26" s="36" t="s">
        <v>13</v>
      </c>
      <c r="B26" s="29"/>
      <c r="C26" s="29"/>
      <c r="D26" s="37">
        <f t="shared" ref="D26:D31" si="6">IF(MOD(E26,2)=0,E26/2,"Wrong no. of persons")</f>
        <v>0</v>
      </c>
      <c r="E26" s="28"/>
      <c r="F26" s="33">
        <f t="shared" si="0"/>
        <v>0</v>
      </c>
      <c r="G26" s="70">
        <v>120</v>
      </c>
      <c r="H26" s="102">
        <f>IF(D26="Wrong no. of persons","Wrong no. of persons",IF((F26&lt;2), +G26*2*E26,+G26*F26*E26))</f>
        <v>0</v>
      </c>
      <c r="I26" s="103"/>
    </row>
    <row r="27" spans="1:11" x14ac:dyDescent="0.35">
      <c r="A27" s="36" t="s">
        <v>13</v>
      </c>
      <c r="B27" s="29"/>
      <c r="C27" s="29"/>
      <c r="D27" s="37">
        <f t="shared" si="6"/>
        <v>0</v>
      </c>
      <c r="E27" s="28"/>
      <c r="F27" s="33">
        <f t="shared" si="0"/>
        <v>0</v>
      </c>
      <c r="G27" s="75">
        <v>120</v>
      </c>
      <c r="H27" s="102">
        <f t="shared" ref="H27:H31" si="7">IF(D27="Wrong no. of persons","Wrong no. of persons",IF((F27&lt;2), +G27*2*E27,+G27*F27*E27))</f>
        <v>0</v>
      </c>
      <c r="I27" s="103"/>
    </row>
    <row r="28" spans="1:11" x14ac:dyDescent="0.35">
      <c r="A28" s="36" t="s">
        <v>13</v>
      </c>
      <c r="B28" s="29"/>
      <c r="C28" s="29"/>
      <c r="D28" s="37">
        <f t="shared" si="6"/>
        <v>0</v>
      </c>
      <c r="E28" s="28"/>
      <c r="F28" s="33">
        <f t="shared" si="0"/>
        <v>0</v>
      </c>
      <c r="G28" s="75">
        <v>120</v>
      </c>
      <c r="H28" s="102">
        <f t="shared" si="7"/>
        <v>0</v>
      </c>
      <c r="I28" s="103"/>
    </row>
    <row r="29" spans="1:11" x14ac:dyDescent="0.35">
      <c r="A29" s="36" t="s">
        <v>13</v>
      </c>
      <c r="B29" s="29"/>
      <c r="C29" s="29"/>
      <c r="D29" s="37">
        <f t="shared" si="6"/>
        <v>0</v>
      </c>
      <c r="E29" s="28"/>
      <c r="F29" s="33">
        <f t="shared" si="0"/>
        <v>0</v>
      </c>
      <c r="G29" s="75">
        <v>120</v>
      </c>
      <c r="H29" s="102">
        <f t="shared" si="7"/>
        <v>0</v>
      </c>
      <c r="I29" s="103"/>
    </row>
    <row r="30" spans="1:11" x14ac:dyDescent="0.35">
      <c r="A30" s="36" t="s">
        <v>13</v>
      </c>
      <c r="B30" s="29"/>
      <c r="C30" s="29"/>
      <c r="D30" s="37">
        <f t="shared" si="6"/>
        <v>0</v>
      </c>
      <c r="E30" s="28"/>
      <c r="F30" s="33">
        <f t="shared" si="0"/>
        <v>0</v>
      </c>
      <c r="G30" s="75">
        <v>120</v>
      </c>
      <c r="H30" s="102">
        <f t="shared" si="7"/>
        <v>0</v>
      </c>
      <c r="I30" s="103"/>
    </row>
    <row r="31" spans="1:11" x14ac:dyDescent="0.35">
      <c r="A31" s="36" t="s">
        <v>13</v>
      </c>
      <c r="B31" s="29"/>
      <c r="C31" s="29"/>
      <c r="D31" s="37">
        <f t="shared" si="6"/>
        <v>0</v>
      </c>
      <c r="E31" s="28"/>
      <c r="F31" s="33">
        <f t="shared" si="0"/>
        <v>0</v>
      </c>
      <c r="G31" s="75">
        <v>120</v>
      </c>
      <c r="H31" s="102">
        <f t="shared" si="7"/>
        <v>0</v>
      </c>
      <c r="I31" s="103"/>
    </row>
    <row r="32" spans="1:11" s="26" customFormat="1" ht="18.5" x14ac:dyDescent="0.45">
      <c r="A32" s="99" t="s">
        <v>42</v>
      </c>
      <c r="B32" s="100"/>
      <c r="C32" s="100"/>
      <c r="D32" s="100"/>
      <c r="E32" s="100"/>
      <c r="F32" s="100"/>
      <c r="G32" s="101"/>
      <c r="H32" s="123">
        <f>SUM(H21:I31)</f>
        <v>0</v>
      </c>
      <c r="I32" s="101"/>
    </row>
    <row r="33" spans="1:9" ht="18" customHeight="1" x14ac:dyDescent="0.35">
      <c r="A33" s="136" t="s">
        <v>39</v>
      </c>
      <c r="B33" s="137"/>
      <c r="C33" s="137"/>
      <c r="D33" s="138"/>
      <c r="E33" s="135" t="s">
        <v>97</v>
      </c>
      <c r="F33" s="135" t="s">
        <v>98</v>
      </c>
      <c r="G33" s="135"/>
      <c r="H33" s="135" t="s">
        <v>3</v>
      </c>
      <c r="I33" s="135"/>
    </row>
    <row r="34" spans="1:9" ht="31.25" customHeight="1" x14ac:dyDescent="0.35">
      <c r="A34" s="139"/>
      <c r="B34" s="140"/>
      <c r="C34" s="140"/>
      <c r="D34" s="141"/>
      <c r="E34" s="135"/>
      <c r="F34" s="135"/>
      <c r="G34" s="135"/>
      <c r="H34" s="135"/>
      <c r="I34" s="135"/>
    </row>
    <row r="35" spans="1:9" ht="18.5" x14ac:dyDescent="0.35">
      <c r="A35" s="119">
        <f t="shared" ref="A35:A40" si="8">+C35</f>
        <v>44622</v>
      </c>
      <c r="B35" s="120"/>
      <c r="C35" s="156">
        <f>+B47</f>
        <v>44622</v>
      </c>
      <c r="D35" s="157"/>
      <c r="E35" s="68"/>
      <c r="F35" s="30"/>
      <c r="G35" s="135"/>
      <c r="H35" s="124">
        <f>+F35*25+G35*25</f>
        <v>0</v>
      </c>
      <c r="I35" s="124"/>
    </row>
    <row r="36" spans="1:9" ht="18.5" x14ac:dyDescent="0.35">
      <c r="A36" s="121">
        <f t="shared" si="8"/>
        <v>44623</v>
      </c>
      <c r="B36" s="122"/>
      <c r="C36" s="127">
        <f>+B48</f>
        <v>44623</v>
      </c>
      <c r="D36" s="128"/>
      <c r="E36" s="67"/>
      <c r="F36" s="30"/>
      <c r="G36" s="135"/>
      <c r="H36" s="132">
        <f>+F36*25+G36*25</f>
        <v>0</v>
      </c>
      <c r="I36" s="132"/>
    </row>
    <row r="37" spans="1:9" ht="18.5" x14ac:dyDescent="0.35">
      <c r="A37" s="146">
        <f t="shared" si="8"/>
        <v>44624</v>
      </c>
      <c r="B37" s="147"/>
      <c r="C37" s="129">
        <f>+B49</f>
        <v>44624</v>
      </c>
      <c r="D37" s="130"/>
      <c r="E37" s="78"/>
      <c r="F37" s="79"/>
      <c r="G37" s="135"/>
      <c r="H37" s="133">
        <f>+F37*25+G37*25</f>
        <v>0</v>
      </c>
      <c r="I37" s="133"/>
    </row>
    <row r="38" spans="1:9" ht="18.5" x14ac:dyDescent="0.35">
      <c r="A38" s="148">
        <f t="shared" si="8"/>
        <v>44625</v>
      </c>
      <c r="B38" s="149"/>
      <c r="C38" s="150">
        <f>+D47</f>
        <v>44625</v>
      </c>
      <c r="D38" s="151"/>
      <c r="E38" s="79"/>
      <c r="F38" s="79"/>
      <c r="G38" s="135"/>
      <c r="H38" s="134">
        <f>+F38*25+G38*25+E38*25</f>
        <v>0</v>
      </c>
      <c r="I38" s="134"/>
    </row>
    <row r="39" spans="1:9" ht="18.5" x14ac:dyDescent="0.35">
      <c r="A39" s="142">
        <f t="shared" si="8"/>
        <v>44626</v>
      </c>
      <c r="B39" s="143"/>
      <c r="C39" s="144">
        <f>+D48</f>
        <v>44626</v>
      </c>
      <c r="D39" s="145"/>
      <c r="E39" s="79"/>
      <c r="F39" s="79"/>
      <c r="G39" s="135"/>
      <c r="H39" s="131">
        <f>+F39*25+G39*25+E39*25</f>
        <v>0</v>
      </c>
      <c r="I39" s="131"/>
    </row>
    <row r="40" spans="1:9" ht="18.5" x14ac:dyDescent="0.35">
      <c r="A40" s="154">
        <f t="shared" si="8"/>
        <v>44627</v>
      </c>
      <c r="B40" s="155"/>
      <c r="C40" s="125">
        <f>+D49</f>
        <v>44627</v>
      </c>
      <c r="D40" s="126"/>
      <c r="E40" s="76"/>
      <c r="F40" s="30"/>
      <c r="G40" s="135"/>
      <c r="H40" s="152">
        <f>+F40*25+G40*25+E40*25</f>
        <v>0</v>
      </c>
      <c r="I40" s="153"/>
    </row>
    <row r="41" spans="1:9" ht="21" customHeight="1" x14ac:dyDescent="0.45">
      <c r="A41" s="82" t="s">
        <v>43</v>
      </c>
      <c r="B41" s="83"/>
      <c r="C41" s="83"/>
      <c r="D41" s="83"/>
      <c r="E41" s="83"/>
      <c r="F41" s="83"/>
      <c r="G41" s="84"/>
      <c r="H41" s="85">
        <f>SUM(H35:I40)</f>
        <v>0</v>
      </c>
      <c r="I41" s="86"/>
    </row>
    <row r="42" spans="1:9" ht="21" customHeight="1" x14ac:dyDescent="0.45">
      <c r="A42" s="92" t="s">
        <v>106</v>
      </c>
      <c r="B42" s="93"/>
      <c r="C42" s="93"/>
      <c r="D42" s="93"/>
      <c r="E42" s="93"/>
      <c r="F42" s="30"/>
      <c r="G42" s="71"/>
      <c r="H42" s="90">
        <f>+F42*90</f>
        <v>0</v>
      </c>
      <c r="I42" s="91"/>
    </row>
    <row r="43" spans="1:9" ht="21" customHeight="1" x14ac:dyDescent="0.45">
      <c r="A43" s="96" t="s">
        <v>109</v>
      </c>
      <c r="B43" s="97"/>
      <c r="C43" s="97"/>
      <c r="D43" s="97"/>
      <c r="E43" s="97"/>
      <c r="F43" s="30"/>
      <c r="G43" s="77" t="s">
        <v>110</v>
      </c>
      <c r="H43" s="94">
        <f>+F43*20</f>
        <v>0</v>
      </c>
      <c r="I43" s="95"/>
    </row>
    <row r="44" spans="1:9" ht="47" customHeight="1" x14ac:dyDescent="0.35">
      <c r="A44" s="89" t="s">
        <v>7</v>
      </c>
      <c r="B44" s="89"/>
      <c r="C44" s="89"/>
      <c r="D44" s="89"/>
      <c r="E44" s="89"/>
      <c r="F44" s="89"/>
      <c r="G44" s="89"/>
      <c r="H44" s="87">
        <f>+H41+H32+H42+H43</f>
        <v>0</v>
      </c>
      <c r="I44" s="88"/>
    </row>
    <row r="45" spans="1:9" s="26" customFormat="1" ht="47" customHeight="1" x14ac:dyDescent="0.35">
      <c r="A45" s="81" t="s">
        <v>14</v>
      </c>
      <c r="B45" s="81"/>
      <c r="C45" s="81"/>
      <c r="D45" s="81"/>
      <c r="E45" s="81"/>
      <c r="F45" s="81"/>
      <c r="G45" s="81"/>
      <c r="H45" s="81"/>
      <c r="I45" s="81"/>
    </row>
    <row r="46" spans="1:9" ht="49.75" customHeight="1" x14ac:dyDescent="0.35">
      <c r="A46" s="80" t="s">
        <v>114</v>
      </c>
      <c r="B46" s="80"/>
      <c r="C46" s="80"/>
      <c r="D46" s="80"/>
      <c r="E46" s="80"/>
      <c r="F46" s="80"/>
      <c r="G46" s="80"/>
      <c r="H46" s="80"/>
      <c r="I46" s="80"/>
    </row>
    <row r="47" spans="1:9" hidden="1" x14ac:dyDescent="0.35">
      <c r="B47" s="55">
        <v>44622</v>
      </c>
      <c r="C47" s="6"/>
      <c r="D47" s="56">
        <f>+B49+1</f>
        <v>44625</v>
      </c>
      <c r="E47" s="6"/>
      <c r="F47" s="27"/>
      <c r="H47" s="57">
        <v>1E-8</v>
      </c>
      <c r="I47" s="58">
        <v>1E-8</v>
      </c>
    </row>
    <row r="48" spans="1:9" hidden="1" x14ac:dyDescent="0.35">
      <c r="B48" s="55">
        <f>+B47+1</f>
        <v>44623</v>
      </c>
      <c r="C48" s="6"/>
      <c r="D48" s="56">
        <f>+D47+1</f>
        <v>44626</v>
      </c>
      <c r="E48" s="6"/>
      <c r="F48" s="27"/>
      <c r="H48" s="1">
        <v>1</v>
      </c>
      <c r="I48" s="58">
        <v>5</v>
      </c>
    </row>
    <row r="49" spans="2:9" hidden="1" x14ac:dyDescent="0.35">
      <c r="B49" s="55">
        <f>+B48+1</f>
        <v>44624</v>
      </c>
      <c r="C49" s="6"/>
      <c r="D49" s="56">
        <f>+D48+1</f>
        <v>44627</v>
      </c>
      <c r="E49" s="6"/>
      <c r="F49" s="27"/>
      <c r="H49" s="1">
        <f>+H48+1</f>
        <v>2</v>
      </c>
      <c r="I49" s="1">
        <f>+I48+5</f>
        <v>10</v>
      </c>
    </row>
    <row r="50" spans="2:9" hidden="1" x14ac:dyDescent="0.35">
      <c r="B50" s="55"/>
      <c r="C50" s="6"/>
      <c r="D50" s="6"/>
      <c r="E50" s="6"/>
      <c r="H50" s="1">
        <f t="shared" ref="H50:H70" si="9">+H49+1</f>
        <v>3</v>
      </c>
      <c r="I50" s="1">
        <f t="shared" ref="I50:I58" si="10">+I49+5</f>
        <v>15</v>
      </c>
    </row>
    <row r="51" spans="2:9" hidden="1" x14ac:dyDescent="0.35">
      <c r="B51" s="55"/>
      <c r="H51" s="1">
        <f t="shared" si="9"/>
        <v>4</v>
      </c>
      <c r="I51" s="1">
        <f t="shared" si="10"/>
        <v>20</v>
      </c>
    </row>
    <row r="52" spans="2:9" hidden="1" x14ac:dyDescent="0.35">
      <c r="B52" s="55"/>
      <c r="H52" s="1">
        <f t="shared" si="9"/>
        <v>5</v>
      </c>
      <c r="I52" s="1">
        <f t="shared" si="10"/>
        <v>25</v>
      </c>
    </row>
    <row r="53" spans="2:9" hidden="1" x14ac:dyDescent="0.35">
      <c r="H53" s="1">
        <f t="shared" si="9"/>
        <v>6</v>
      </c>
      <c r="I53" s="1">
        <f t="shared" si="10"/>
        <v>30</v>
      </c>
    </row>
    <row r="54" spans="2:9" hidden="1" x14ac:dyDescent="0.35">
      <c r="H54" s="1">
        <f t="shared" si="9"/>
        <v>7</v>
      </c>
      <c r="I54" s="1">
        <f t="shared" si="10"/>
        <v>35</v>
      </c>
    </row>
    <row r="55" spans="2:9" hidden="1" x14ac:dyDescent="0.35">
      <c r="H55" s="1">
        <f t="shared" si="9"/>
        <v>8</v>
      </c>
      <c r="I55" s="1">
        <f t="shared" si="10"/>
        <v>40</v>
      </c>
    </row>
    <row r="56" spans="2:9" hidden="1" x14ac:dyDescent="0.35">
      <c r="H56" s="1">
        <f t="shared" si="9"/>
        <v>9</v>
      </c>
      <c r="I56" s="1">
        <f t="shared" si="10"/>
        <v>45</v>
      </c>
    </row>
    <row r="57" spans="2:9" hidden="1" x14ac:dyDescent="0.35">
      <c r="H57" s="1">
        <f t="shared" si="9"/>
        <v>10</v>
      </c>
      <c r="I57" s="1">
        <f t="shared" si="10"/>
        <v>50</v>
      </c>
    </row>
    <row r="58" spans="2:9" hidden="1" x14ac:dyDescent="0.35">
      <c r="H58" s="1">
        <f t="shared" si="9"/>
        <v>11</v>
      </c>
      <c r="I58" s="1">
        <f t="shared" si="10"/>
        <v>55</v>
      </c>
    </row>
    <row r="59" spans="2:9" hidden="1" x14ac:dyDescent="0.35">
      <c r="H59" s="1">
        <f t="shared" si="9"/>
        <v>12</v>
      </c>
    </row>
    <row r="60" spans="2:9" hidden="1" x14ac:dyDescent="0.35">
      <c r="H60" s="1">
        <f t="shared" si="9"/>
        <v>13</v>
      </c>
    </row>
    <row r="61" spans="2:9" hidden="1" x14ac:dyDescent="0.35">
      <c r="H61" s="1">
        <f t="shared" si="9"/>
        <v>14</v>
      </c>
    </row>
    <row r="62" spans="2:9" hidden="1" x14ac:dyDescent="0.35">
      <c r="H62" s="1">
        <f t="shared" si="9"/>
        <v>15</v>
      </c>
    </row>
    <row r="63" spans="2:9" hidden="1" x14ac:dyDescent="0.35">
      <c r="H63" s="1">
        <f t="shared" si="9"/>
        <v>16</v>
      </c>
    </row>
    <row r="64" spans="2:9" hidden="1" x14ac:dyDescent="0.35">
      <c r="H64" s="1">
        <f t="shared" si="9"/>
        <v>17</v>
      </c>
    </row>
    <row r="65" spans="8:8" hidden="1" x14ac:dyDescent="0.35">
      <c r="H65" s="1">
        <f t="shared" si="9"/>
        <v>18</v>
      </c>
    </row>
    <row r="66" spans="8:8" hidden="1" x14ac:dyDescent="0.35">
      <c r="H66" s="1">
        <f t="shared" si="9"/>
        <v>19</v>
      </c>
    </row>
    <row r="67" spans="8:8" hidden="1" x14ac:dyDescent="0.35">
      <c r="H67" s="1">
        <f t="shared" si="9"/>
        <v>20</v>
      </c>
    </row>
    <row r="68" spans="8:8" hidden="1" x14ac:dyDescent="0.35">
      <c r="H68" s="1">
        <f t="shared" si="9"/>
        <v>21</v>
      </c>
    </row>
    <row r="69" spans="8:8" hidden="1" x14ac:dyDescent="0.35">
      <c r="H69" s="1">
        <f t="shared" si="9"/>
        <v>22</v>
      </c>
    </row>
    <row r="70" spans="8:8" hidden="1" x14ac:dyDescent="0.35">
      <c r="H70" s="1">
        <f t="shared" si="9"/>
        <v>23</v>
      </c>
    </row>
    <row r="71" spans="8:8" hidden="1" x14ac:dyDescent="0.35"/>
  </sheetData>
  <sheetProtection algorithmName="SHA-512" hashValue="0glvEo74zj/9p5je136bEf09qfjcuS98LETGrwnY69Tth0/URoFR0BFCaql+RXr0Ppe0QRk+ZNqVTWL+YRmusg==" saltValue="fGZCx9I+KSmW5ScTsuHgwg==" spinCount="100000" sheet="1" selectLockedCells="1"/>
  <mergeCells count="71">
    <mergeCell ref="G37:G38"/>
    <mergeCell ref="G39:G40"/>
    <mergeCell ref="H40:I40"/>
    <mergeCell ref="A40:B40"/>
    <mergeCell ref="C35:D35"/>
    <mergeCell ref="A39:B39"/>
    <mergeCell ref="C39:D39"/>
    <mergeCell ref="A37:B37"/>
    <mergeCell ref="A38:B38"/>
    <mergeCell ref="C38:D38"/>
    <mergeCell ref="C19:C20"/>
    <mergeCell ref="D19:D20"/>
    <mergeCell ref="E19:E20"/>
    <mergeCell ref="C40:D40"/>
    <mergeCell ref="H26:I26"/>
    <mergeCell ref="H29:I29"/>
    <mergeCell ref="C36:D36"/>
    <mergeCell ref="C37:D37"/>
    <mergeCell ref="H39:I39"/>
    <mergeCell ref="H36:I36"/>
    <mergeCell ref="H37:I37"/>
    <mergeCell ref="H38:I38"/>
    <mergeCell ref="H33:I34"/>
    <mergeCell ref="F33:F34"/>
    <mergeCell ref="A33:D34"/>
    <mergeCell ref="E33:E34"/>
    <mergeCell ref="A35:B35"/>
    <mergeCell ref="A36:B36"/>
    <mergeCell ref="H30:I30"/>
    <mergeCell ref="H31:I31"/>
    <mergeCell ref="H32:I32"/>
    <mergeCell ref="H35:I35"/>
    <mergeCell ref="G33:G34"/>
    <mergeCell ref="G35:G36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B19:B20"/>
    <mergeCell ref="A32:G32"/>
    <mergeCell ref="H25:I25"/>
    <mergeCell ref="E10:E11"/>
    <mergeCell ref="I10:I11"/>
    <mergeCell ref="G19:G20"/>
    <mergeCell ref="F19:F20"/>
    <mergeCell ref="D10:D11"/>
    <mergeCell ref="A18:I18"/>
    <mergeCell ref="H19:I20"/>
    <mergeCell ref="H27:I27"/>
    <mergeCell ref="H21:I21"/>
    <mergeCell ref="H22:I22"/>
    <mergeCell ref="H23:I23"/>
    <mergeCell ref="H24:I24"/>
    <mergeCell ref="H28:I28"/>
    <mergeCell ref="A46:I46"/>
    <mergeCell ref="A45:I45"/>
    <mergeCell ref="A41:G41"/>
    <mergeCell ref="H41:I41"/>
    <mergeCell ref="H44:I44"/>
    <mergeCell ref="A44:G44"/>
    <mergeCell ref="H42:I42"/>
    <mergeCell ref="A42:E42"/>
    <mergeCell ref="H43:I43"/>
    <mergeCell ref="A43:E43"/>
  </mergeCells>
  <dataValidations count="4">
    <dataValidation type="list" allowBlank="1" showInputMessage="1" showErrorMessage="1" sqref="B12:B17 G12:G17" xr:uid="{00000000-0002-0000-0000-000000000000}">
      <formula1>$H$47:$H$70</formula1>
    </dataValidation>
    <dataValidation type="list" allowBlank="1" showInputMessage="1" showErrorMessage="1" sqref="C12:C17 H12:H17" xr:uid="{00000000-0002-0000-0000-000001000000}">
      <formula1>$I$47:$I$58</formula1>
    </dataValidation>
    <dataValidation type="list" allowBlank="1" showInputMessage="1" showErrorMessage="1" sqref="F12:F17 C21:C31" xr:uid="{00000000-0002-0000-0000-000004000000}">
      <formula1>$D$47:$D$49</formula1>
    </dataValidation>
    <dataValidation type="list" allowBlank="1" showInputMessage="1" showErrorMessage="1" sqref="A12:A17 B21:B31" xr:uid="{00000000-0002-0000-0000-000005000000}">
      <formula1>$B$47:$B$49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3"/>
  <sheetViews>
    <sheetView showZeros="0" topLeftCell="B1" zoomScale="127" zoomScaleNormal="130" workbookViewId="0">
      <selection activeCell="D47" sqref="D47:E47"/>
    </sheetView>
  </sheetViews>
  <sheetFormatPr defaultColWidth="9.08984375" defaultRowHeight="14.5" x14ac:dyDescent="0.35"/>
  <cols>
    <col min="1" max="1" width="9.08984375" style="1"/>
    <col min="2" max="2" width="27" style="1" customWidth="1"/>
    <col min="3" max="4" width="9.08984375" style="1"/>
    <col min="5" max="5" width="9.08984375" style="1" customWidth="1"/>
    <col min="6" max="6" width="9.08984375" style="1"/>
    <col min="7" max="8" width="11.36328125" style="1" customWidth="1"/>
    <col min="9" max="11" width="9.08984375" style="1"/>
    <col min="12" max="12" width="35.6328125" style="1" hidden="1" customWidth="1"/>
    <col min="13" max="13" width="9.08984375" style="1" hidden="1" customWidth="1"/>
    <col min="14" max="16384" width="9.08984375" style="1"/>
  </cols>
  <sheetData>
    <row r="1" spans="2:13" ht="32.25" customHeight="1" thickBot="1" x14ac:dyDescent="0.4">
      <c r="L1" s="64"/>
    </row>
    <row r="2" spans="2:13" ht="15" customHeight="1" x14ac:dyDescent="0.35">
      <c r="B2" s="165" t="s">
        <v>19</v>
      </c>
      <c r="C2" s="166"/>
      <c r="D2" s="166"/>
      <c r="E2" s="166"/>
      <c r="F2" s="166"/>
      <c r="G2" s="166"/>
      <c r="H2" s="166"/>
      <c r="I2" s="167"/>
      <c r="J2" s="41"/>
      <c r="L2" t="s">
        <v>49</v>
      </c>
      <c r="M2">
        <v>10000</v>
      </c>
    </row>
    <row r="3" spans="2:13" ht="15.75" customHeight="1" x14ac:dyDescent="0.35">
      <c r="B3" s="168"/>
      <c r="C3" s="169"/>
      <c r="D3" s="169"/>
      <c r="E3" s="169"/>
      <c r="F3" s="169"/>
      <c r="G3" s="169"/>
      <c r="H3" s="169"/>
      <c r="I3" s="170"/>
      <c r="J3" s="41"/>
      <c r="L3" t="s">
        <v>50</v>
      </c>
      <c r="M3">
        <f>+M2+10000</f>
        <v>20000</v>
      </c>
    </row>
    <row r="4" spans="2:13" ht="15.5" x14ac:dyDescent="0.35">
      <c r="B4" s="12" t="s">
        <v>20</v>
      </c>
      <c r="C4" s="13"/>
      <c r="D4" s="13"/>
      <c r="E4" s="14" t="s">
        <v>21</v>
      </c>
      <c r="F4" s="13" t="s">
        <v>38</v>
      </c>
      <c r="G4" s="13"/>
      <c r="H4" s="13"/>
      <c r="I4" s="15"/>
      <c r="L4" t="s">
        <v>51</v>
      </c>
      <c r="M4">
        <f t="shared" ref="M4:M39" si="0">+M3+10000</f>
        <v>30000</v>
      </c>
    </row>
    <row r="5" spans="2:13" ht="15.5" x14ac:dyDescent="0.35">
      <c r="B5" s="12" t="s">
        <v>22</v>
      </c>
      <c r="C5" s="13"/>
      <c r="D5" s="13"/>
      <c r="E5" s="16"/>
      <c r="F5" s="17" t="s">
        <v>23</v>
      </c>
      <c r="G5" s="17"/>
      <c r="H5" s="17"/>
      <c r="I5" s="18"/>
      <c r="L5" t="s">
        <v>52</v>
      </c>
      <c r="M5">
        <f t="shared" si="0"/>
        <v>40000</v>
      </c>
    </row>
    <row r="6" spans="2:13" ht="15.5" x14ac:dyDescent="0.35">
      <c r="B6" s="12" t="s">
        <v>24</v>
      </c>
      <c r="C6" s="13"/>
      <c r="D6" s="13"/>
      <c r="E6" s="16"/>
      <c r="F6" s="17" t="s">
        <v>25</v>
      </c>
      <c r="G6" s="17"/>
      <c r="H6" s="17"/>
      <c r="I6" s="18"/>
      <c r="L6" t="s">
        <v>53</v>
      </c>
      <c r="M6">
        <f t="shared" si="0"/>
        <v>50000</v>
      </c>
    </row>
    <row r="7" spans="2:13" s="26" customFormat="1" ht="15.5" x14ac:dyDescent="0.35">
      <c r="B7" s="25" t="s">
        <v>26</v>
      </c>
      <c r="C7" s="23"/>
      <c r="D7" s="23"/>
      <c r="E7" s="66" t="s">
        <v>27</v>
      </c>
      <c r="F7" s="23" t="s">
        <v>35</v>
      </c>
      <c r="G7" s="23"/>
      <c r="H7" s="23"/>
      <c r="I7" s="24"/>
      <c r="L7" t="s">
        <v>54</v>
      </c>
      <c r="M7">
        <f t="shared" si="0"/>
        <v>60000</v>
      </c>
    </row>
    <row r="8" spans="2:13" ht="15.5" x14ac:dyDescent="0.35">
      <c r="B8" s="12" t="s">
        <v>28</v>
      </c>
      <c r="C8" s="13"/>
      <c r="D8" s="13"/>
      <c r="E8" s="66" t="s">
        <v>29</v>
      </c>
      <c r="F8" s="23" t="s">
        <v>30</v>
      </c>
      <c r="G8" s="23"/>
      <c r="H8" s="23"/>
      <c r="I8" s="24"/>
      <c r="L8" t="s">
        <v>55</v>
      </c>
      <c r="M8">
        <f t="shared" si="0"/>
        <v>70000</v>
      </c>
    </row>
    <row r="9" spans="2:13" ht="15.5" x14ac:dyDescent="0.35">
      <c r="B9" s="12" t="s">
        <v>31</v>
      </c>
      <c r="C9" s="13"/>
      <c r="D9" s="13"/>
      <c r="E9" s="66" t="s">
        <v>32</v>
      </c>
      <c r="F9" s="23" t="s">
        <v>33</v>
      </c>
      <c r="G9" s="23"/>
      <c r="H9" s="23"/>
      <c r="I9" s="24"/>
      <c r="L9" t="s">
        <v>56</v>
      </c>
      <c r="M9">
        <f t="shared" si="0"/>
        <v>80000</v>
      </c>
    </row>
    <row r="10" spans="2:13" ht="16" thickBot="1" x14ac:dyDescent="0.4">
      <c r="B10" s="19" t="s">
        <v>46</v>
      </c>
      <c r="C10" s="20"/>
      <c r="D10" s="20"/>
      <c r="E10" s="20"/>
      <c r="F10" s="20"/>
      <c r="G10" s="20"/>
      <c r="H10" s="20"/>
      <c r="I10" s="21"/>
      <c r="L10" t="s">
        <v>57</v>
      </c>
      <c r="M10">
        <f t="shared" si="0"/>
        <v>90000</v>
      </c>
    </row>
    <row r="11" spans="2:13" ht="20" x14ac:dyDescent="0.4">
      <c r="B11" s="177" t="s">
        <v>113</v>
      </c>
      <c r="C11" s="178"/>
      <c r="D11" s="178"/>
      <c r="E11" s="178"/>
      <c r="F11" s="178"/>
      <c r="G11" s="178"/>
      <c r="H11" s="178"/>
      <c r="I11" s="179"/>
      <c r="J11" s="42"/>
      <c r="L11" t="s">
        <v>100</v>
      </c>
      <c r="M11">
        <f t="shared" si="0"/>
        <v>100000</v>
      </c>
    </row>
    <row r="12" spans="2:13" ht="20" x14ac:dyDescent="0.4">
      <c r="B12" s="180"/>
      <c r="C12" s="181"/>
      <c r="D12" s="181"/>
      <c r="E12" s="181"/>
      <c r="F12" s="181"/>
      <c r="G12" s="181"/>
      <c r="H12" s="181"/>
      <c r="I12" s="182"/>
      <c r="J12" s="42"/>
      <c r="K12" s="7"/>
      <c r="L12" t="s">
        <v>58</v>
      </c>
      <c r="M12">
        <f t="shared" si="0"/>
        <v>110000</v>
      </c>
    </row>
    <row r="13" spans="2:13" ht="20.5" thickBot="1" x14ac:dyDescent="0.45">
      <c r="B13" s="183"/>
      <c r="C13" s="184"/>
      <c r="D13" s="184"/>
      <c r="E13" s="184"/>
      <c r="F13" s="184"/>
      <c r="G13" s="184"/>
      <c r="H13" s="184"/>
      <c r="I13" s="185"/>
      <c r="J13" s="42"/>
      <c r="K13" s="7"/>
      <c r="L13" t="s">
        <v>59</v>
      </c>
      <c r="M13">
        <f t="shared" si="0"/>
        <v>120000</v>
      </c>
    </row>
    <row r="14" spans="2:13" ht="20" x14ac:dyDescent="0.4">
      <c r="B14" s="171" t="s">
        <v>15</v>
      </c>
      <c r="C14" s="172"/>
      <c r="D14" s="173">
        <f>22491000+VLOOKUP(forms!B8,L1:M58,2,0)+LEN(forms!B8)</f>
        <v>22501024</v>
      </c>
      <c r="E14" s="173"/>
      <c r="F14" s="52" t="s">
        <v>16</v>
      </c>
      <c r="G14" s="174">
        <f ca="1">TODAY()</f>
        <v>44574</v>
      </c>
      <c r="H14" s="174"/>
      <c r="I14" s="53"/>
      <c r="J14" s="7"/>
      <c r="L14" t="s">
        <v>60</v>
      </c>
      <c r="M14">
        <f t="shared" si="0"/>
        <v>130000</v>
      </c>
    </row>
    <row r="15" spans="2:13" ht="47.25" customHeight="1" thickBot="1" x14ac:dyDescent="0.45">
      <c r="B15" s="51"/>
      <c r="C15" s="69" t="s">
        <v>17</v>
      </c>
      <c r="D15" s="175" t="str">
        <f>+forms!B8</f>
        <v>Albanian Judo Federation</v>
      </c>
      <c r="E15" s="175"/>
      <c r="F15" s="175"/>
      <c r="G15" s="175"/>
      <c r="H15" s="175"/>
      <c r="I15" s="176"/>
      <c r="J15" s="7"/>
      <c r="L15" t="s">
        <v>61</v>
      </c>
      <c r="M15">
        <f t="shared" si="0"/>
        <v>140000</v>
      </c>
    </row>
    <row r="16" spans="2:13" x14ac:dyDescent="0.35">
      <c r="B16" s="189" t="str">
        <f>+forms!A18</f>
        <v>ACCOMMODATION</v>
      </c>
      <c r="C16" s="190"/>
      <c r="D16" s="190"/>
      <c r="E16" s="190"/>
      <c r="F16" s="190"/>
      <c r="G16" s="190"/>
      <c r="H16" s="190"/>
      <c r="I16" s="191"/>
      <c r="L16" t="s">
        <v>62</v>
      </c>
      <c r="M16">
        <f t="shared" si="0"/>
        <v>150000</v>
      </c>
    </row>
    <row r="17" spans="2:13" x14ac:dyDescent="0.35">
      <c r="B17" s="44" t="str">
        <f>+forms!A19</f>
        <v>HOTEL</v>
      </c>
      <c r="C17" s="186" t="s">
        <v>0</v>
      </c>
      <c r="D17" s="188" t="s">
        <v>1</v>
      </c>
      <c r="E17" s="188" t="s">
        <v>5</v>
      </c>
      <c r="F17" s="188" t="s">
        <v>6</v>
      </c>
      <c r="G17" s="188" t="s">
        <v>2</v>
      </c>
      <c r="H17" s="188" t="s">
        <v>8</v>
      </c>
      <c r="I17" s="164" t="s">
        <v>3</v>
      </c>
      <c r="L17" t="s">
        <v>101</v>
      </c>
      <c r="M17">
        <f t="shared" si="0"/>
        <v>160000</v>
      </c>
    </row>
    <row r="18" spans="2:13" x14ac:dyDescent="0.35">
      <c r="B18" s="44" t="str">
        <f>+forms!A20</f>
        <v>DUO</v>
      </c>
      <c r="C18" s="187"/>
      <c r="D18" s="188"/>
      <c r="E18" s="188"/>
      <c r="F18" s="188"/>
      <c r="G18" s="188"/>
      <c r="H18" s="188"/>
      <c r="I18" s="164"/>
      <c r="L18" t="s">
        <v>63</v>
      </c>
      <c r="M18">
        <f t="shared" si="0"/>
        <v>170000</v>
      </c>
    </row>
    <row r="19" spans="2:13" x14ac:dyDescent="0.35">
      <c r="B19" s="45">
        <f>IF(forms!H21=0,0,+forms!A21)</f>
        <v>0</v>
      </c>
      <c r="C19" s="8">
        <f>+forms!B21</f>
        <v>0</v>
      </c>
      <c r="D19" s="8">
        <f>+forms!C21</f>
        <v>0</v>
      </c>
      <c r="E19" s="9">
        <f>+forms!D21</f>
        <v>0</v>
      </c>
      <c r="F19" s="9">
        <f>+forms!E21</f>
        <v>0</v>
      </c>
      <c r="G19" s="3">
        <f>+forms!F21</f>
        <v>0</v>
      </c>
      <c r="H19" s="4">
        <f>+forms!G21</f>
        <v>140</v>
      </c>
      <c r="I19" s="46">
        <f>+forms!H21</f>
        <v>0</v>
      </c>
      <c r="L19" t="s">
        <v>64</v>
      </c>
      <c r="M19">
        <f t="shared" si="0"/>
        <v>180000</v>
      </c>
    </row>
    <row r="20" spans="2:13" ht="15.75" customHeight="1" x14ac:dyDescent="0.35">
      <c r="B20" s="45">
        <f>IF(forms!H22=0,0,+forms!A22)</f>
        <v>0</v>
      </c>
      <c r="C20" s="8">
        <f>+forms!B22</f>
        <v>0</v>
      </c>
      <c r="D20" s="8">
        <f>+forms!C22</f>
        <v>0</v>
      </c>
      <c r="E20" s="9">
        <f>+forms!D22</f>
        <v>0</v>
      </c>
      <c r="F20" s="9">
        <f>+forms!E22</f>
        <v>0</v>
      </c>
      <c r="G20" s="3">
        <f>+forms!F22</f>
        <v>0</v>
      </c>
      <c r="H20" s="4">
        <f>+forms!G22</f>
        <v>140</v>
      </c>
      <c r="I20" s="46">
        <f>+forms!H22</f>
        <v>0</v>
      </c>
      <c r="L20" t="s">
        <v>65</v>
      </c>
      <c r="M20">
        <f t="shared" si="0"/>
        <v>190000</v>
      </c>
    </row>
    <row r="21" spans="2:13" x14ac:dyDescent="0.35">
      <c r="B21" s="45">
        <f>IF(forms!H23=0,0,+forms!A23)</f>
        <v>0</v>
      </c>
      <c r="C21" s="8">
        <f>+forms!B23</f>
        <v>0</v>
      </c>
      <c r="D21" s="8">
        <f>+forms!C23</f>
        <v>0</v>
      </c>
      <c r="E21" s="9">
        <f>+forms!D23</f>
        <v>0</v>
      </c>
      <c r="F21" s="9">
        <f>+forms!E23</f>
        <v>0</v>
      </c>
      <c r="G21" s="3">
        <f>+forms!F23</f>
        <v>0</v>
      </c>
      <c r="H21" s="4">
        <f>+forms!G23</f>
        <v>140</v>
      </c>
      <c r="I21" s="46">
        <f>+forms!H23</f>
        <v>0</v>
      </c>
      <c r="L21" t="s">
        <v>66</v>
      </c>
      <c r="M21">
        <f t="shared" si="0"/>
        <v>200000</v>
      </c>
    </row>
    <row r="22" spans="2:13" x14ac:dyDescent="0.35">
      <c r="B22" s="45">
        <f>IF(forms!H24=0,0,+forms!A24)</f>
        <v>0</v>
      </c>
      <c r="C22" s="8">
        <f>+forms!B24</f>
        <v>0</v>
      </c>
      <c r="D22" s="8">
        <f>+forms!C24</f>
        <v>0</v>
      </c>
      <c r="E22" s="9">
        <f>+forms!D24</f>
        <v>0</v>
      </c>
      <c r="F22" s="9">
        <f>+forms!E24</f>
        <v>0</v>
      </c>
      <c r="G22" s="3">
        <f>+forms!F24</f>
        <v>0</v>
      </c>
      <c r="H22" s="4">
        <f>+forms!G24</f>
        <v>140</v>
      </c>
      <c r="I22" s="46">
        <f>+forms!H24</f>
        <v>0</v>
      </c>
      <c r="L22" t="s">
        <v>67</v>
      </c>
      <c r="M22">
        <f t="shared" si="0"/>
        <v>210000</v>
      </c>
    </row>
    <row r="23" spans="2:13" x14ac:dyDescent="0.35">
      <c r="B23" s="45">
        <f>IF(forms!H25=0,0,+forms!A25)</f>
        <v>0</v>
      </c>
      <c r="C23" s="8">
        <f>+forms!B25</f>
        <v>0</v>
      </c>
      <c r="D23" s="8">
        <f>+forms!C25</f>
        <v>0</v>
      </c>
      <c r="E23" s="9">
        <f>+forms!D25</f>
        <v>0</v>
      </c>
      <c r="F23" s="9">
        <f>+forms!E25</f>
        <v>0</v>
      </c>
      <c r="G23" s="3">
        <f>+forms!F25</f>
        <v>0</v>
      </c>
      <c r="H23" s="4">
        <f>+forms!G25</f>
        <v>140</v>
      </c>
      <c r="I23" s="46">
        <f>+forms!H25</f>
        <v>0</v>
      </c>
      <c r="L23" t="s">
        <v>68</v>
      </c>
      <c r="M23">
        <f t="shared" si="0"/>
        <v>220000</v>
      </c>
    </row>
    <row r="24" spans="2:13" x14ac:dyDescent="0.35">
      <c r="B24" s="45">
        <f>IF(forms!H26=0,0,+forms!A26)</f>
        <v>0</v>
      </c>
      <c r="C24" s="8">
        <f>+forms!B26</f>
        <v>0</v>
      </c>
      <c r="D24" s="8">
        <f>+forms!C26</f>
        <v>0</v>
      </c>
      <c r="E24" s="9">
        <f>+forms!D26</f>
        <v>0</v>
      </c>
      <c r="F24" s="9">
        <f>+forms!E26</f>
        <v>0</v>
      </c>
      <c r="G24" s="3">
        <f>+forms!F26</f>
        <v>0</v>
      </c>
      <c r="H24" s="4">
        <f>+forms!G26</f>
        <v>120</v>
      </c>
      <c r="I24" s="46">
        <f>+forms!H26</f>
        <v>0</v>
      </c>
      <c r="L24" t="s">
        <v>69</v>
      </c>
      <c r="M24">
        <f t="shared" si="0"/>
        <v>230000</v>
      </c>
    </row>
    <row r="25" spans="2:13" x14ac:dyDescent="0.35">
      <c r="B25" s="45">
        <f>IF(forms!H27=0,0,+forms!A27)</f>
        <v>0</v>
      </c>
      <c r="C25" s="8">
        <f>+forms!B27</f>
        <v>0</v>
      </c>
      <c r="D25" s="8">
        <f>+forms!C27</f>
        <v>0</v>
      </c>
      <c r="E25" s="9">
        <f>+forms!D27</f>
        <v>0</v>
      </c>
      <c r="F25" s="9">
        <f>+forms!E27</f>
        <v>0</v>
      </c>
      <c r="G25" s="3">
        <f>+forms!F27</f>
        <v>0</v>
      </c>
      <c r="H25" s="4">
        <f>+forms!G27</f>
        <v>120</v>
      </c>
      <c r="I25" s="46">
        <f>+forms!H27</f>
        <v>0</v>
      </c>
      <c r="L25" t="s">
        <v>70</v>
      </c>
      <c r="M25">
        <f t="shared" si="0"/>
        <v>240000</v>
      </c>
    </row>
    <row r="26" spans="2:13" x14ac:dyDescent="0.35">
      <c r="B26" s="45">
        <f>IF(forms!H28=0,0,+forms!A28)</f>
        <v>0</v>
      </c>
      <c r="C26" s="8">
        <f>+forms!B28</f>
        <v>0</v>
      </c>
      <c r="D26" s="8">
        <f>+forms!C28</f>
        <v>0</v>
      </c>
      <c r="E26" s="9">
        <f>+forms!D28</f>
        <v>0</v>
      </c>
      <c r="F26" s="9">
        <f>+forms!E28</f>
        <v>0</v>
      </c>
      <c r="G26" s="3">
        <f>+forms!F28</f>
        <v>0</v>
      </c>
      <c r="H26" s="4">
        <f>+forms!G28</f>
        <v>120</v>
      </c>
      <c r="I26" s="46">
        <f>+forms!H28</f>
        <v>0</v>
      </c>
      <c r="L26" t="s">
        <v>71</v>
      </c>
      <c r="M26">
        <f t="shared" si="0"/>
        <v>250000</v>
      </c>
    </row>
    <row r="27" spans="2:13" x14ac:dyDescent="0.35">
      <c r="B27" s="45">
        <f>IF(forms!H29=0,0,+forms!A29)</f>
        <v>0</v>
      </c>
      <c r="C27" s="8">
        <f>+forms!B29</f>
        <v>0</v>
      </c>
      <c r="D27" s="8">
        <f>+forms!C29</f>
        <v>0</v>
      </c>
      <c r="E27" s="9">
        <f>+forms!D29</f>
        <v>0</v>
      </c>
      <c r="F27" s="9">
        <f>+forms!E29</f>
        <v>0</v>
      </c>
      <c r="G27" s="3">
        <f>+forms!F29</f>
        <v>0</v>
      </c>
      <c r="H27" s="4">
        <f>+forms!G29</f>
        <v>120</v>
      </c>
      <c r="I27" s="46">
        <f>+forms!H29</f>
        <v>0</v>
      </c>
      <c r="L27" t="s">
        <v>72</v>
      </c>
      <c r="M27">
        <f t="shared" si="0"/>
        <v>260000</v>
      </c>
    </row>
    <row r="28" spans="2:13" x14ac:dyDescent="0.35">
      <c r="B28" s="45">
        <f>IF(forms!H30=0,0,+forms!A30)</f>
        <v>0</v>
      </c>
      <c r="C28" s="8">
        <f>+forms!B30</f>
        <v>0</v>
      </c>
      <c r="D28" s="8">
        <f>+forms!C30</f>
        <v>0</v>
      </c>
      <c r="E28" s="9">
        <f>+forms!D30</f>
        <v>0</v>
      </c>
      <c r="F28" s="9">
        <f>+forms!E30</f>
        <v>0</v>
      </c>
      <c r="G28" s="3">
        <f>+forms!F30</f>
        <v>0</v>
      </c>
      <c r="H28" s="4">
        <f>+forms!G30</f>
        <v>120</v>
      </c>
      <c r="I28" s="46">
        <f>+forms!H30</f>
        <v>0</v>
      </c>
      <c r="L28" t="s">
        <v>73</v>
      </c>
      <c r="M28">
        <f t="shared" si="0"/>
        <v>270000</v>
      </c>
    </row>
    <row r="29" spans="2:13" x14ac:dyDescent="0.35">
      <c r="B29" s="45">
        <f>IF(forms!H31=0,0,+forms!A31)</f>
        <v>0</v>
      </c>
      <c r="C29" s="8">
        <f>+forms!B31</f>
        <v>0</v>
      </c>
      <c r="D29" s="8">
        <f>+forms!C31</f>
        <v>0</v>
      </c>
      <c r="E29" s="9">
        <f>+forms!D31</f>
        <v>0</v>
      </c>
      <c r="F29" s="9">
        <f>+forms!E31</f>
        <v>0</v>
      </c>
      <c r="G29" s="3">
        <f>+forms!F31</f>
        <v>0</v>
      </c>
      <c r="H29" s="4">
        <f>+forms!G31</f>
        <v>120</v>
      </c>
      <c r="I29" s="46">
        <f>+forms!H31</f>
        <v>0</v>
      </c>
      <c r="L29" t="s">
        <v>74</v>
      </c>
      <c r="M29">
        <f t="shared" si="0"/>
        <v>280000</v>
      </c>
    </row>
    <row r="30" spans="2:13" ht="15" thickBot="1" x14ac:dyDescent="0.4">
      <c r="B30" s="161" t="str">
        <f>+forms!A32</f>
        <v>ACCOMMODATION TOTAL</v>
      </c>
      <c r="C30" s="162"/>
      <c r="D30" s="162"/>
      <c r="E30" s="162"/>
      <c r="F30" s="162"/>
      <c r="G30" s="162"/>
      <c r="H30" s="163"/>
      <c r="I30" s="49">
        <f>+forms!H32</f>
        <v>0</v>
      </c>
      <c r="L30" t="s">
        <v>75</v>
      </c>
      <c r="M30">
        <f t="shared" si="0"/>
        <v>290000</v>
      </c>
    </row>
    <row r="31" spans="2:13" ht="37.5" x14ac:dyDescent="0.35">
      <c r="B31" s="199" t="str">
        <f>+forms!A33</f>
        <v>MEALS</v>
      </c>
      <c r="C31" s="200"/>
      <c r="D31" s="200"/>
      <c r="E31" s="200"/>
      <c r="F31" s="47" t="str">
        <f>+forms!E33</f>
        <v>No. of lunches in the venue</v>
      </c>
      <c r="G31" s="47" t="str">
        <f>+forms!F33</f>
        <v>No. of lunches in hotel</v>
      </c>
      <c r="H31" s="47">
        <f>+forms!G33</f>
        <v>0</v>
      </c>
      <c r="I31" s="48" t="str">
        <f>+forms!H33</f>
        <v>TOTAL €</v>
      </c>
      <c r="J31" s="40"/>
      <c r="L31" t="s">
        <v>76</v>
      </c>
      <c r="M31">
        <f t="shared" si="0"/>
        <v>300000</v>
      </c>
    </row>
    <row r="32" spans="2:13" x14ac:dyDescent="0.35">
      <c r="B32" s="201">
        <f>+forms!A35</f>
        <v>44622</v>
      </c>
      <c r="C32" s="202"/>
      <c r="D32" s="203"/>
      <c r="E32" s="43">
        <f>+forms!C35</f>
        <v>44622</v>
      </c>
      <c r="F32" s="2">
        <f>+forms!E35</f>
        <v>0</v>
      </c>
      <c r="G32" s="2">
        <f>+forms!F35</f>
        <v>0</v>
      </c>
      <c r="H32" s="2">
        <f>+forms!G35</f>
        <v>0</v>
      </c>
      <c r="I32" s="46">
        <f>+forms!H35</f>
        <v>0</v>
      </c>
      <c r="J32" s="40"/>
      <c r="L32" t="s">
        <v>77</v>
      </c>
      <c r="M32">
        <f>+M31+10000</f>
        <v>310000</v>
      </c>
    </row>
    <row r="33" spans="2:13" x14ac:dyDescent="0.35">
      <c r="B33" s="201">
        <f>+forms!A36</f>
        <v>44623</v>
      </c>
      <c r="C33" s="202"/>
      <c r="D33" s="203"/>
      <c r="E33" s="43">
        <f>+forms!C36</f>
        <v>44623</v>
      </c>
      <c r="F33" s="2">
        <f>+forms!E36</f>
        <v>0</v>
      </c>
      <c r="G33" s="2">
        <f>+forms!F36</f>
        <v>0</v>
      </c>
      <c r="H33" s="2">
        <f>+forms!G36</f>
        <v>0</v>
      </c>
      <c r="I33" s="46">
        <f>+forms!H36</f>
        <v>0</v>
      </c>
      <c r="J33" s="40"/>
      <c r="L33" t="s">
        <v>102</v>
      </c>
      <c r="M33">
        <f t="shared" si="0"/>
        <v>320000</v>
      </c>
    </row>
    <row r="34" spans="2:13" x14ac:dyDescent="0.35">
      <c r="B34" s="201">
        <f>+forms!A37</f>
        <v>44624</v>
      </c>
      <c r="C34" s="202"/>
      <c r="D34" s="203"/>
      <c r="E34" s="43">
        <f>+forms!C37</f>
        <v>44624</v>
      </c>
      <c r="F34" s="2">
        <f>+forms!E37</f>
        <v>0</v>
      </c>
      <c r="G34" s="2">
        <f>+forms!F37</f>
        <v>0</v>
      </c>
      <c r="H34" s="2">
        <f>+forms!G37</f>
        <v>0</v>
      </c>
      <c r="I34" s="46">
        <f>+forms!H37</f>
        <v>0</v>
      </c>
      <c r="J34" s="40"/>
      <c r="L34" t="s">
        <v>103</v>
      </c>
      <c r="M34">
        <f t="shared" si="0"/>
        <v>330000</v>
      </c>
    </row>
    <row r="35" spans="2:13" x14ac:dyDescent="0.35">
      <c r="B35" s="201">
        <f>+forms!A38</f>
        <v>44625</v>
      </c>
      <c r="C35" s="202"/>
      <c r="D35" s="203"/>
      <c r="E35" s="43">
        <f>+forms!C38</f>
        <v>44625</v>
      </c>
      <c r="F35" s="2">
        <f>+forms!E38</f>
        <v>0</v>
      </c>
      <c r="G35" s="2">
        <f>+forms!F38</f>
        <v>0</v>
      </c>
      <c r="H35" s="2">
        <f>+forms!G38</f>
        <v>0</v>
      </c>
      <c r="I35" s="46">
        <f>+forms!H38</f>
        <v>0</v>
      </c>
      <c r="J35" s="40"/>
      <c r="L35" t="s">
        <v>104</v>
      </c>
      <c r="M35">
        <f t="shared" si="0"/>
        <v>340000</v>
      </c>
    </row>
    <row r="36" spans="2:13" x14ac:dyDescent="0.35">
      <c r="B36" s="201">
        <f>+forms!A39</f>
        <v>44626</v>
      </c>
      <c r="C36" s="202"/>
      <c r="D36" s="203"/>
      <c r="E36" s="43">
        <f>+forms!C39</f>
        <v>44626</v>
      </c>
      <c r="F36" s="2">
        <f>+forms!E39</f>
        <v>0</v>
      </c>
      <c r="G36" s="2">
        <f>+forms!F39</f>
        <v>0</v>
      </c>
      <c r="H36" s="2">
        <f>+forms!G39</f>
        <v>0</v>
      </c>
      <c r="I36" s="46">
        <f>+forms!H39</f>
        <v>0</v>
      </c>
      <c r="J36" s="40"/>
      <c r="L36" t="s">
        <v>78</v>
      </c>
      <c r="M36">
        <f t="shared" si="0"/>
        <v>350000</v>
      </c>
    </row>
    <row r="37" spans="2:13" x14ac:dyDescent="0.35">
      <c r="B37" s="201">
        <f>+forms!A40</f>
        <v>44627</v>
      </c>
      <c r="C37" s="202"/>
      <c r="D37" s="203"/>
      <c r="E37" s="43">
        <f>+forms!C40</f>
        <v>44627</v>
      </c>
      <c r="F37" s="2">
        <f>+forms!E40</f>
        <v>0</v>
      </c>
      <c r="G37" s="2">
        <f>+forms!F40</f>
        <v>0</v>
      </c>
      <c r="H37" s="2">
        <f>+forms!G40</f>
        <v>0</v>
      </c>
      <c r="I37" s="46">
        <f>+forms!H40</f>
        <v>0</v>
      </c>
      <c r="J37" s="40"/>
      <c r="L37" t="s">
        <v>79</v>
      </c>
      <c r="M37">
        <f t="shared" si="0"/>
        <v>360000</v>
      </c>
    </row>
    <row r="38" spans="2:13" ht="15" thickBot="1" x14ac:dyDescent="0.4">
      <c r="B38" s="161" t="str">
        <f>+forms!A41</f>
        <v>MEALS TOTAL</v>
      </c>
      <c r="C38" s="162"/>
      <c r="D38" s="162"/>
      <c r="E38" s="162"/>
      <c r="F38" s="162"/>
      <c r="G38" s="162"/>
      <c r="H38" s="163"/>
      <c r="I38" s="49">
        <f>+forms!H41</f>
        <v>0</v>
      </c>
      <c r="J38" s="40"/>
      <c r="L38" t="s">
        <v>96</v>
      </c>
      <c r="M38">
        <f t="shared" si="0"/>
        <v>370000</v>
      </c>
    </row>
    <row r="39" spans="2:13" ht="15" thickBot="1" x14ac:dyDescent="0.4">
      <c r="B39" s="158" t="str">
        <f>+forms!A42</f>
        <v>PCR tests</v>
      </c>
      <c r="C39" s="159"/>
      <c r="D39" s="159"/>
      <c r="E39" s="159"/>
      <c r="F39" s="159"/>
      <c r="G39" s="159"/>
      <c r="H39" s="160"/>
      <c r="I39" s="50">
        <f>+forms!H42</f>
        <v>0</v>
      </c>
      <c r="J39" s="40"/>
      <c r="L39" t="s">
        <v>80</v>
      </c>
      <c r="M39">
        <f t="shared" si="0"/>
        <v>380000</v>
      </c>
    </row>
    <row r="40" spans="2:13" ht="15" thickBot="1" x14ac:dyDescent="0.4">
      <c r="B40" s="158" t="s">
        <v>111</v>
      </c>
      <c r="C40" s="159"/>
      <c r="D40" s="159"/>
      <c r="E40" s="159"/>
      <c r="F40" s="159"/>
      <c r="G40" s="159"/>
      <c r="H40" s="160"/>
      <c r="I40" s="50">
        <f>+forms!H43</f>
        <v>0</v>
      </c>
      <c r="J40" s="40"/>
      <c r="L40" t="s">
        <v>81</v>
      </c>
      <c r="M40">
        <f t="shared" ref="M40:M53" si="1">+M39+10000</f>
        <v>390000</v>
      </c>
    </row>
    <row r="41" spans="2:13" ht="15" customHeight="1" thickBot="1" x14ac:dyDescent="0.4">
      <c r="B41" s="158" t="str">
        <f>+forms!A44</f>
        <v>TOTAL</v>
      </c>
      <c r="C41" s="159"/>
      <c r="D41" s="159"/>
      <c r="E41" s="159"/>
      <c r="F41" s="159"/>
      <c r="G41" s="159"/>
      <c r="H41" s="160"/>
      <c r="I41" s="50">
        <f>+forms!H44</f>
        <v>0</v>
      </c>
      <c r="J41" s="40"/>
      <c r="L41" t="s">
        <v>105</v>
      </c>
      <c r="M41">
        <f t="shared" si="1"/>
        <v>400000</v>
      </c>
    </row>
    <row r="42" spans="2:13" ht="15" thickBot="1" x14ac:dyDescent="0.4">
      <c r="B42" s="196" t="s">
        <v>93</v>
      </c>
      <c r="C42" s="197"/>
      <c r="D42" s="197"/>
      <c r="E42" s="197"/>
      <c r="F42" s="197"/>
      <c r="G42" s="197"/>
      <c r="H42" s="198"/>
      <c r="I42" s="65"/>
      <c r="J42" s="40"/>
      <c r="L42" t="s">
        <v>82</v>
      </c>
      <c r="M42">
        <f t="shared" si="1"/>
        <v>410000</v>
      </c>
    </row>
    <row r="43" spans="2:13" ht="15" thickBot="1" x14ac:dyDescent="0.4">
      <c r="B43" s="196" t="s">
        <v>94</v>
      </c>
      <c r="C43" s="197"/>
      <c r="D43" s="197"/>
      <c r="E43" s="197"/>
      <c r="F43" s="197"/>
      <c r="G43" s="197"/>
      <c r="H43" s="198"/>
      <c r="I43" s="65">
        <f>IF(I42&gt;I41,I42-I41,0)</f>
        <v>0</v>
      </c>
      <c r="J43" s="40"/>
      <c r="L43" t="s">
        <v>83</v>
      </c>
      <c r="M43">
        <f t="shared" si="1"/>
        <v>420000</v>
      </c>
    </row>
    <row r="44" spans="2:13" ht="15" thickBot="1" x14ac:dyDescent="0.4">
      <c r="B44" s="196" t="s">
        <v>95</v>
      </c>
      <c r="C44" s="197"/>
      <c r="D44" s="197"/>
      <c r="E44" s="197"/>
      <c r="F44" s="197"/>
      <c r="G44" s="197"/>
      <c r="H44" s="198"/>
      <c r="I44" s="65"/>
      <c r="J44" s="40"/>
      <c r="L44" t="s">
        <v>84</v>
      </c>
      <c r="M44">
        <f t="shared" si="1"/>
        <v>430000</v>
      </c>
    </row>
    <row r="45" spans="2:13" x14ac:dyDescent="0.35">
      <c r="B45" s="5"/>
      <c r="F45" s="74"/>
      <c r="G45" s="74"/>
      <c r="H45" s="74"/>
      <c r="I45" s="74"/>
      <c r="J45" s="72"/>
      <c r="L45" t="s">
        <v>85</v>
      </c>
      <c r="M45">
        <f t="shared" si="1"/>
        <v>440000</v>
      </c>
    </row>
    <row r="46" spans="2:13" ht="15" thickBot="1" x14ac:dyDescent="0.4">
      <c r="L46" t="s">
        <v>86</v>
      </c>
      <c r="M46">
        <f t="shared" si="1"/>
        <v>450000</v>
      </c>
    </row>
    <row r="47" spans="2:13" ht="26.5" thickBot="1" x14ac:dyDescent="0.65">
      <c r="B47" s="192" t="s">
        <v>7</v>
      </c>
      <c r="C47" s="193"/>
      <c r="D47" s="194">
        <f>IF((I42+I44)&lt;I41,I41-(I42+I44),0)</f>
        <v>0</v>
      </c>
      <c r="E47" s="195"/>
      <c r="G47" s="7"/>
      <c r="H47" s="7"/>
      <c r="I47" s="7"/>
      <c r="J47" s="7"/>
      <c r="L47" t="s">
        <v>87</v>
      </c>
      <c r="M47">
        <f t="shared" si="1"/>
        <v>460000</v>
      </c>
    </row>
    <row r="48" spans="2:13" x14ac:dyDescent="0.35">
      <c r="G48" s="7"/>
      <c r="H48" s="7"/>
      <c r="I48" s="7"/>
      <c r="J48" s="7"/>
      <c r="L48" t="s">
        <v>88</v>
      </c>
      <c r="M48">
        <f t="shared" si="1"/>
        <v>470000</v>
      </c>
    </row>
    <row r="49" spans="7:13" x14ac:dyDescent="0.35">
      <c r="G49" s="7"/>
      <c r="H49" s="7"/>
      <c r="L49" t="s">
        <v>89</v>
      </c>
      <c r="M49">
        <f t="shared" si="1"/>
        <v>480000</v>
      </c>
    </row>
    <row r="50" spans="7:13" x14ac:dyDescent="0.35">
      <c r="L50" t="s">
        <v>90</v>
      </c>
      <c r="M50">
        <f t="shared" si="1"/>
        <v>490000</v>
      </c>
    </row>
    <row r="51" spans="7:13" x14ac:dyDescent="0.35">
      <c r="G51" s="10"/>
      <c r="H51" s="10"/>
      <c r="L51" t="s">
        <v>91</v>
      </c>
      <c r="M51">
        <f t="shared" si="1"/>
        <v>500000</v>
      </c>
    </row>
    <row r="52" spans="7:13" ht="15.5" x14ac:dyDescent="0.35">
      <c r="G52" s="11" t="s">
        <v>18</v>
      </c>
      <c r="L52" t="s">
        <v>92</v>
      </c>
      <c r="M52">
        <f t="shared" si="1"/>
        <v>510000</v>
      </c>
    </row>
    <row r="53" spans="7:13" x14ac:dyDescent="0.35">
      <c r="L53" s="1" t="s">
        <v>108</v>
      </c>
      <c r="M53">
        <f t="shared" si="1"/>
        <v>520000</v>
      </c>
    </row>
  </sheetData>
  <sheetProtection algorithmName="SHA-512" hashValue="WEDVmzBB384V1PNBjzqJE9j7bAjCXbeWkoXTyxy9CIrIQyfLyhd5iKitQMJrb18ShyxN5DvK1tqPJTzLMtRfLA==" saltValue="BEkU1wuwm0j89LQQZyoF0A==" spinCount="100000" sheet="1" selectLockedCells="1" selectUnlockedCells="1"/>
  <mergeCells count="31">
    <mergeCell ref="B47:C47"/>
    <mergeCell ref="D47:E47"/>
    <mergeCell ref="B42:H42"/>
    <mergeCell ref="B43:H43"/>
    <mergeCell ref="H17:H18"/>
    <mergeCell ref="B31:E31"/>
    <mergeCell ref="B36:D36"/>
    <mergeCell ref="B37:D37"/>
    <mergeCell ref="B41:H41"/>
    <mergeCell ref="B30:H30"/>
    <mergeCell ref="B32:D32"/>
    <mergeCell ref="B33:D33"/>
    <mergeCell ref="B34:D34"/>
    <mergeCell ref="B35:D35"/>
    <mergeCell ref="B44:H44"/>
    <mergeCell ref="B39:H39"/>
    <mergeCell ref="B40:H40"/>
    <mergeCell ref="B38:H38"/>
    <mergeCell ref="I17:I18"/>
    <mergeCell ref="B2:I3"/>
    <mergeCell ref="B14:C14"/>
    <mergeCell ref="D14:E14"/>
    <mergeCell ref="G14:H14"/>
    <mergeCell ref="D15:I15"/>
    <mergeCell ref="B11:I13"/>
    <mergeCell ref="C17:C18"/>
    <mergeCell ref="D17:D18"/>
    <mergeCell ref="E17:E18"/>
    <mergeCell ref="F17:F18"/>
    <mergeCell ref="G17:G18"/>
    <mergeCell ref="B16:I16"/>
  </mergeCells>
  <dataValidations count="2">
    <dataValidation imeMode="off" allowBlank="1" showInputMessage="1" showErrorMessage="1" sqref="E4:F9 B2 I14:J15 D14:D15 B14:B16 C15 B4:B10 B47:B48 D47 B46:E46 F47:I47 I48 G48:H49" xr:uid="{00000000-0002-0000-0100-000000000000}"/>
    <dataValidation type="list" allowBlank="1" showInputMessage="1" showErrorMessage="1" sqref="C19:I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Roman Kalous</cp:lastModifiedBy>
  <cp:lastPrinted>2020-11-17T10:48:55Z</cp:lastPrinted>
  <dcterms:created xsi:type="dcterms:W3CDTF">2012-01-10T18:33:01Z</dcterms:created>
  <dcterms:modified xsi:type="dcterms:W3CDTF">2022-01-13T15:36:48Z</dcterms:modified>
</cp:coreProperties>
</file>