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Akce\2022-07-23 EC J Praha\"/>
    </mc:Choice>
  </mc:AlternateContent>
  <xr:revisionPtr revIDLastSave="0" documentId="8_{7858A551-8DA4-4DB9-A0AB-580C489D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D14" i="2"/>
  <c r="G14" i="2" l="1"/>
  <c r="H34" i="1"/>
  <c r="H33" i="1"/>
  <c r="H32" i="1"/>
  <c r="H31" i="1"/>
  <c r="B48" i="2"/>
  <c r="B47" i="2"/>
  <c r="B46" i="2"/>
  <c r="B45" i="2"/>
  <c r="F44" i="2"/>
  <c r="D44" i="2"/>
  <c r="C44" i="2"/>
  <c r="B44" i="2"/>
  <c r="F43" i="2"/>
  <c r="D43" i="2"/>
  <c r="C43" i="2"/>
  <c r="B43" i="2"/>
  <c r="F42" i="2"/>
  <c r="D42" i="2"/>
  <c r="C42" i="2"/>
  <c r="B42" i="2"/>
  <c r="F41" i="2"/>
  <c r="D41" i="2"/>
  <c r="C41" i="2"/>
  <c r="B41" i="2"/>
  <c r="F40" i="2"/>
  <c r="D40" i="2"/>
  <c r="C40" i="2"/>
  <c r="B40" i="2"/>
  <c r="F39" i="2"/>
  <c r="D39" i="2"/>
  <c r="C39" i="2"/>
  <c r="B39" i="2"/>
  <c r="G37" i="2"/>
  <c r="F37" i="2"/>
  <c r="E37" i="2"/>
  <c r="D37" i="2"/>
  <c r="C37" i="2"/>
  <c r="B36" i="2"/>
  <c r="B37" i="2"/>
  <c r="I51" i="1"/>
  <c r="I48" i="2" s="1"/>
  <c r="I50" i="1"/>
  <c r="I47" i="2" s="1"/>
  <c r="I49" i="1"/>
  <c r="I46" i="2" s="1"/>
  <c r="H46" i="1"/>
  <c r="I46" i="1" s="1"/>
  <c r="I44" i="2" s="1"/>
  <c r="F46" i="1"/>
  <c r="E44" i="2" s="1"/>
  <c r="H45" i="1"/>
  <c r="I45" i="1" s="1"/>
  <c r="I43" i="2" s="1"/>
  <c r="H43" i="2" s="1"/>
  <c r="F45" i="1"/>
  <c r="E43" i="2" s="1"/>
  <c r="H44" i="1"/>
  <c r="I44" i="1" s="1"/>
  <c r="I42" i="2" s="1"/>
  <c r="F44" i="1"/>
  <c r="E42" i="2" s="1"/>
  <c r="H43" i="1"/>
  <c r="I43" i="1" s="1"/>
  <c r="I41" i="2" s="1"/>
  <c r="H41" i="2" s="1"/>
  <c r="F43" i="1"/>
  <c r="E41" i="2" s="1"/>
  <c r="H42" i="1"/>
  <c r="I42" i="1" s="1"/>
  <c r="I40" i="2" s="1"/>
  <c r="H40" i="2" s="1"/>
  <c r="F42" i="1"/>
  <c r="E40" i="2" s="1"/>
  <c r="H41" i="1"/>
  <c r="I41" i="1" s="1"/>
  <c r="I39" i="2" s="1"/>
  <c r="H39" i="2" s="1"/>
  <c r="F41" i="1"/>
  <c r="E39" i="2" s="1"/>
  <c r="H37" i="1"/>
  <c r="B56" i="1"/>
  <c r="B57" i="1" s="1"/>
  <c r="D55" i="1" s="1"/>
  <c r="D56" i="1" s="1"/>
  <c r="D57" i="1" s="1"/>
  <c r="D58" i="1" s="1"/>
  <c r="D59" i="1" s="1"/>
  <c r="D60" i="1" s="1"/>
  <c r="D61" i="1" s="1"/>
  <c r="H57" i="1"/>
  <c r="I57" i="1"/>
  <c r="B58" i="1" l="1"/>
  <c r="B59" i="1" s="1"/>
  <c r="B60" i="1" s="1"/>
  <c r="G40" i="2"/>
  <c r="G39" i="2"/>
  <c r="H44" i="2"/>
  <c r="H42" i="2"/>
  <c r="G44" i="2"/>
  <c r="G43" i="2"/>
  <c r="G42" i="2"/>
  <c r="G41" i="2"/>
  <c r="I47" i="1"/>
  <c r="I45" i="2" s="1"/>
  <c r="B33" i="2" l="1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I32" i="2"/>
  <c r="I31" i="2"/>
  <c r="I30" i="2"/>
  <c r="I29" i="2"/>
  <c r="H35" i="1" l="1"/>
  <c r="I33" i="2" s="1"/>
  <c r="I34" i="2" l="1"/>
  <c r="F27" i="1"/>
  <c r="D27" i="1"/>
  <c r="F23" i="1"/>
  <c r="D23" i="1"/>
  <c r="D24" i="1"/>
  <c r="F26" i="1"/>
  <c r="D26" i="1"/>
  <c r="F25" i="1"/>
  <c r="D25" i="1"/>
  <c r="F24" i="1"/>
  <c r="G11" i="2"/>
  <c r="B11" i="2"/>
  <c r="H27" i="1" l="1"/>
  <c r="H23" i="1"/>
  <c r="H24" i="1"/>
  <c r="H26" i="1"/>
  <c r="H25" i="1"/>
  <c r="I35" i="2"/>
  <c r="F22" i="1"/>
  <c r="F21" i="1"/>
  <c r="E26" i="2"/>
  <c r="I52" i="2"/>
  <c r="D20" i="1"/>
  <c r="F20" i="1"/>
  <c r="B34" i="2"/>
  <c r="B49" i="2"/>
  <c r="D21" i="1"/>
  <c r="D22" i="1"/>
  <c r="E23" i="2"/>
  <c r="E24" i="2"/>
  <c r="I58" i="1"/>
  <c r="I59" i="1" s="1"/>
  <c r="I60" i="1" s="1"/>
  <c r="I61" i="1" s="1"/>
  <c r="I62" i="1" s="1"/>
  <c r="I63" i="1" s="1"/>
  <c r="I64" i="1" s="1"/>
  <c r="I65" i="1" s="1"/>
  <c r="I66" i="1" s="1"/>
  <c r="H58" i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B27" i="2"/>
  <c r="B16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C31" i="1" l="1"/>
  <c r="H20" i="1"/>
  <c r="E21" i="2"/>
  <c r="H22" i="1"/>
  <c r="E20" i="2"/>
  <c r="H21" i="1"/>
  <c r="I26" i="2"/>
  <c r="H22" i="2"/>
  <c r="G22" i="2"/>
  <c r="G20" i="2"/>
  <c r="H20" i="2"/>
  <c r="G25" i="2"/>
  <c r="H25" i="2"/>
  <c r="G23" i="2"/>
  <c r="H23" i="2"/>
  <c r="E19" i="2"/>
  <c r="G21" i="2"/>
  <c r="H21" i="2"/>
  <c r="G24" i="2"/>
  <c r="H24" i="2"/>
  <c r="G19" i="2"/>
  <c r="E22" i="2"/>
  <c r="G26" i="2"/>
  <c r="E25" i="2"/>
  <c r="E29" i="2" l="1"/>
  <c r="C32" i="1"/>
  <c r="A31" i="1"/>
  <c r="B29" i="2" s="1"/>
  <c r="H28" i="1"/>
  <c r="H52" i="1" s="1"/>
  <c r="H26" i="2"/>
  <c r="B23" i="2"/>
  <c r="B21" i="2"/>
  <c r="B20" i="2"/>
  <c r="I22" i="2"/>
  <c r="B25" i="2"/>
  <c r="H19" i="2"/>
  <c r="B26" i="2"/>
  <c r="E30" i="2" l="1"/>
  <c r="C33" i="1"/>
  <c r="A32" i="1"/>
  <c r="B30" i="2" s="1"/>
  <c r="I21" i="2"/>
  <c r="I27" i="2"/>
  <c r="I23" i="2"/>
  <c r="B22" i="2"/>
  <c r="I20" i="2"/>
  <c r="I25" i="2"/>
  <c r="I24" i="2"/>
  <c r="B24" i="2"/>
  <c r="B19" i="2"/>
  <c r="I19" i="2"/>
  <c r="E31" i="2" l="1"/>
  <c r="A33" i="1"/>
  <c r="B31" i="2" s="1"/>
  <c r="C34" i="1"/>
  <c r="I49" i="2"/>
  <c r="E32" i="2" l="1"/>
  <c r="A34" i="1"/>
  <c r="B32" i="2" s="1"/>
  <c r="I51" i="2"/>
  <c r="D55" i="2"/>
</calcChain>
</file>

<file path=xl/sharedStrings.xml><?xml version="1.0" encoding="utf-8"?>
<sst xmlns="http://schemas.openxmlformats.org/spreadsheetml/2006/main" count="160" uniqueCount="125">
  <si>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</si>
  <si>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</si>
  <si>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</si>
  <si>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</si>
  <si>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</si>
  <si>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</si>
  <si>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</si>
  <si>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</si>
  <si>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</si>
  <si>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</si>
  <si>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</si>
  <si>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</si>
  <si>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</si>
  <si>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</si>
  <si>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</si>
  <si>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</si>
  <si>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</si>
  <si>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</si>
  <si>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</si>
  <si>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</si>
  <si>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</si>
  <si>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</si>
  <si>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</si>
  <si>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</si>
  <si>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</si>
  <si>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</si>
  <si>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</si>
  <si>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</si>
  <si>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</si>
  <si>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</si>
  <si>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</si>
  <si>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</si>
  <si>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</si>
  <si>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</si>
  <si>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</si>
  <si>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</si>
  <si>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</si>
  <si>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</si>
  <si>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</si>
  <si>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</si>
  <si>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</si>
  <si>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</si>
  <si>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</si>
  <si>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</si>
  <si>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</si>
  <si>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</si>
  <si>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</si>
  <si>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</si>
  <si>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</si>
  <si>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</si>
  <si>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</si>
  <si>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</si>
  <si>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</si>
  <si>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</si>
  <si>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</si>
  <si>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</si>
  <si>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</si>
  <si>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</si>
  <si>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</si>
  <si>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</si>
  <si>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</si>
  <si>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</si>
  <si>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</si>
  <si>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</si>
  <si>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</si>
  <si>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</si>
  <si>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</si>
  <si>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</si>
  <si>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</si>
  <si>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</si>
  <si>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</si>
  <si>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</si>
  <si>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</si>
  <si>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</si>
  <si>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</si>
  <si>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</si>
  <si>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</si>
  <si>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</si>
  <si>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</si>
  <si>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</si>
  <si>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</si>
  <si>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</si>
  <si>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</si>
  <si>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</si>
  <si>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</si>
  <si>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</si>
  <si>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</si>
  <si>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</si>
  <si>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</si>
  <si>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</si>
  <si>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</si>
  <si>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</si>
  <si>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</si>
  <si>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</si>
  <si>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</si>
  <si>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</si>
  <si>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</si>
  <si>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</si>
  <si>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</si>
  <si>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</si>
  <si>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EUROPEAN JUNIOR JUDO CUP</t>
  </si>
  <si>
    <t>MEALS</t>
  </si>
  <si>
    <t>No. of lunches in the venue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</si>
  <si>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</si>
  <si>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</si>
  <si>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</si>
  <si>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</si>
  <si>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</si>
  <si>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DUO</t>
  </si>
  <si>
    <t>PRAGUE  2022</t>
  </si>
  <si>
    <t>ACCOMMODATION TOURNAMENT</t>
  </si>
  <si>
    <t>TOURNAMENT MEALS TOTAL</t>
  </si>
  <si>
    <t>ACCOMMODATION TRAINING CAMP</t>
  </si>
  <si>
    <t>Training camp</t>
  </si>
  <si>
    <t>Sports Center</t>
  </si>
  <si>
    <t>Triple</t>
  </si>
  <si>
    <t>ACCOMMODATION TRAINING CAMP TOTAL</t>
  </si>
  <si>
    <t>ACCOMMODATION TOURNAMENT TOTAL</t>
  </si>
  <si>
    <t>Antigen tests Training Camp</t>
  </si>
  <si>
    <t>Price per person</t>
  </si>
  <si>
    <t>No. of persons</t>
  </si>
  <si>
    <t>TRANSPORT TO and FROM TRAINING CAMP - 30€ /person</t>
  </si>
  <si>
    <t>Antigen tests (TOURNAMENT)</t>
  </si>
  <si>
    <t>Please send before July 1, 2022, to hotel@czechjudo.cz,
copy to czechjudo@czechjudo.cz</t>
  </si>
  <si>
    <t>PCR exit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</si>
</sst>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28" fillId="10" borderId="3" xfId="0" applyFont="1" applyFill="1" applyBorder="1" applyAlignment="1" applyProtection="1">
      <alignment horizontal="center" vertical="center" wrapText="1"/>
      <protection hidden="1"/>
    </xf>
    <xf numFmtId="0" fontId="1" fillId="15" borderId="2" xfId="0" applyFont="1" applyFill="1" applyBorder="1" applyAlignment="1" applyProtection="1">
      <alignment horizontal="center" vertical="center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5" xfId="0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1" fontId="1" fillId="15" borderId="1" xfId="0" applyNumberFormat="1" applyFont="1" applyFill="1" applyBorder="1" applyAlignment="1" applyProtection="1">
      <alignment horizontal="center" wrapText="1"/>
      <protection hidden="1"/>
    </xf>
    <xf numFmtId="164" fontId="1" fillId="15" borderId="1" xfId="0" applyNumberFormat="1" applyFont="1" applyFill="1" applyBorder="1" applyAlignment="1" applyProtection="1">
      <alignment wrapText="1"/>
      <protection hidden="1"/>
    </xf>
    <xf numFmtId="0" fontId="1" fillId="15" borderId="38" xfId="0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/>
      <protection hidden="1"/>
    </xf>
    <xf numFmtId="164" fontId="30" fillId="15" borderId="1" xfId="0" applyNumberFormat="1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vertical="center"/>
      <protection hidden="1"/>
    </xf>
    <xf numFmtId="164" fontId="21" fillId="9" borderId="4" xfId="0" applyNumberFormat="1" applyFont="1" applyFill="1" applyBorder="1" applyAlignment="1" applyProtection="1">
      <alignment horizontal="center" vertical="center"/>
      <protection hidden="1"/>
    </xf>
    <xf numFmtId="164" fontId="21" fillId="9" borderId="4" xfId="0" applyNumberFormat="1" applyFont="1" applyFill="1" applyBorder="1" applyAlignment="1" applyProtection="1">
      <alignment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0" fillId="0" borderId="1" xfId="0" applyNumberFormat="1" applyBorder="1" applyAlignment="1" applyProtection="1">
      <alignment vertical="center"/>
      <protection hidden="1"/>
    </xf>
    <xf numFmtId="164" fontId="0" fillId="0" borderId="21" xfId="0" applyNumberFormat="1" applyBorder="1" applyAlignment="1" applyProtection="1">
      <alignment vertical="center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0" fontId="21" fillId="8" borderId="35" xfId="0" applyFont="1" applyFill="1" applyBorder="1" applyAlignment="1" applyProtection="1">
      <alignment horizontal="center" vertical="center"/>
      <protection hidden="1"/>
    </xf>
    <xf numFmtId="0" fontId="21" fillId="8" borderId="36" xfId="0" applyFont="1" applyFill="1" applyBorder="1" applyAlignment="1" applyProtection="1">
      <alignment horizontal="center" vertical="center"/>
      <protection hidden="1"/>
    </xf>
    <xf numFmtId="0" fontId="21" fillId="8" borderId="37" xfId="0" applyFont="1" applyFill="1" applyBorder="1" applyAlignment="1" applyProtection="1">
      <alignment horizontal="center" vertical="center"/>
      <protection hidden="1"/>
    </xf>
    <xf numFmtId="0" fontId="29" fillId="15" borderId="35" xfId="0" applyFont="1" applyFill="1" applyBorder="1" applyAlignment="1" applyProtection="1">
      <alignment horizontal="center" wrapText="1"/>
      <protection hidden="1"/>
    </xf>
    <xf numFmtId="0" fontId="29" fillId="15" borderId="36" xfId="0" applyFont="1" applyFill="1" applyBorder="1" applyAlignment="1" applyProtection="1">
      <alignment horizontal="center" wrapText="1"/>
      <protection hidden="1"/>
    </xf>
    <xf numFmtId="0" fontId="29" fillId="15" borderId="37" xfId="0" applyFont="1" applyFill="1" applyBorder="1" applyAlignment="1" applyProtection="1">
      <alignment horizontal="center" wrapText="1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165" fontId="1" fillId="2" borderId="4" xfId="0" applyNumberFormat="1" applyFont="1" applyFill="1" applyBorder="1" applyAlignment="1" applyProtection="1">
      <alignment horizontal="center" wrapText="1"/>
      <protection locked="0" hidden="1"/>
    </xf>
    <xf numFmtId="0" fontId="18" fillId="15" borderId="6" xfId="0" applyFont="1" applyFill="1" applyBorder="1" applyAlignment="1" applyProtection="1">
      <alignment horizontal="center"/>
      <protection hidden="1"/>
    </xf>
    <xf numFmtId="0" fontId="1" fillId="15" borderId="35" xfId="0" applyFont="1" applyFill="1" applyBorder="1" applyAlignment="1" applyProtection="1">
      <alignment horizontal="center" vertical="center" wrapText="1"/>
      <protection hidden="1"/>
    </xf>
    <xf numFmtId="0" fontId="1" fillId="15" borderId="37" xfId="0" applyFont="1" applyFill="1" applyBorder="1" applyAlignment="1" applyProtection="1">
      <alignment horizontal="center" vertical="center" wrapText="1"/>
      <protection hidden="1"/>
    </xf>
    <xf numFmtId="0" fontId="1" fillId="15" borderId="42" xfId="0" applyFont="1" applyFill="1" applyBorder="1" applyAlignment="1" applyProtection="1">
      <alignment horizontal="center" vertical="center" wrapText="1"/>
      <protection hidden="1"/>
    </xf>
    <xf numFmtId="0" fontId="1" fillId="15" borderId="43" xfId="0" applyFont="1" applyFill="1" applyBorder="1" applyAlignment="1" applyProtection="1">
      <alignment horizontal="center" vertical="center" wrapText="1"/>
      <protection hidden="1"/>
    </xf>
    <xf numFmtId="0" fontId="1" fillId="15" borderId="38" xfId="0" applyFont="1" applyFill="1" applyBorder="1" applyAlignment="1" applyProtection="1">
      <alignment horizontal="center" vertical="center" wrapText="1"/>
      <protection hidden="1"/>
    </xf>
    <xf numFmtId="0" fontId="1" fillId="15" borderId="39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 vertical="center" wrapText="1" indent="1"/>
      <protection hidden="1"/>
    </xf>
    <xf numFmtId="0" fontId="10" fillId="0" borderId="16" xfId="0" applyFont="1" applyBorder="1" applyAlignment="1" applyProtection="1">
      <alignment horizontal="left" vertical="center" wrapText="1" indent="1"/>
      <protection hidden="1"/>
    </xf>
    <xf numFmtId="1" fontId="6" fillId="0" borderId="0" xfId="0" applyNumberFormat="1" applyFont="1" applyBorder="1" applyAlignment="1" applyProtection="1">
      <alignment horizontal="left" shrinkToFi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684864</xdr:colOff>
      <xdr:row>2</xdr:row>
      <xdr:rowOff>52335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26924" cy="931566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56</xdr:row>
      <xdr:rowOff>6315</xdr:rowOff>
    </xdr:from>
    <xdr:to>
      <xdr:col>7</xdr:col>
      <xdr:colOff>105540</xdr:colOff>
      <xdr:row>58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4620" y="13098315"/>
          <a:ext cx="1144920" cy="429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52</xdr:row>
      <xdr:rowOff>28574</xdr:rowOff>
    </xdr:from>
    <xdr:to>
      <xdr:col>9</xdr:col>
      <xdr:colOff>17145</xdr:colOff>
      <xdr:row>57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8300" y="12232574"/>
          <a:ext cx="1306845" cy="1176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Zeros="0" tabSelected="1" zoomScale="91" zoomScaleNormal="100" workbookViewId="0">
      <selection activeCell="B8" sqref="B8:I8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9" ht="54.6" customHeight="1" x14ac:dyDescent="0.25"/>
    <row r="3" spans="1:9" ht="30" x14ac:dyDescent="0.4">
      <c r="A3" s="104" t="s">
        <v>100</v>
      </c>
      <c r="B3" s="104"/>
      <c r="C3" s="104"/>
      <c r="D3" s="104"/>
      <c r="E3" s="104"/>
      <c r="F3" s="104"/>
      <c r="G3" s="104"/>
      <c r="H3" s="104"/>
      <c r="I3" s="104"/>
    </row>
    <row r="4" spans="1:9" ht="30" x14ac:dyDescent="0.4">
      <c r="A4" s="104" t="s">
        <v>109</v>
      </c>
      <c r="B4" s="104"/>
      <c r="C4" s="104"/>
      <c r="D4" s="104"/>
      <c r="E4" s="104"/>
      <c r="F4" s="104"/>
      <c r="G4" s="104"/>
      <c r="H4" s="104"/>
      <c r="I4" s="104"/>
    </row>
    <row r="5" spans="1:9" ht="30" x14ac:dyDescent="0.4">
      <c r="A5" s="104" t="s">
        <v>89</v>
      </c>
      <c r="B5" s="104"/>
      <c r="C5" s="104"/>
      <c r="D5" s="104"/>
      <c r="E5" s="104"/>
      <c r="F5" s="104"/>
      <c r="G5" s="104"/>
      <c r="H5" s="104"/>
      <c r="I5" s="104"/>
    </row>
    <row r="6" spans="1:9" ht="35.450000000000003" customHeight="1" x14ac:dyDescent="0.25">
      <c r="A6" s="114" t="s">
        <v>40</v>
      </c>
      <c r="B6" s="114"/>
      <c r="C6" s="114"/>
      <c r="D6" s="114"/>
      <c r="E6" s="114"/>
      <c r="F6" s="114"/>
      <c r="G6" s="114"/>
      <c r="H6" s="114"/>
      <c r="I6" s="114"/>
    </row>
    <row r="7" spans="1:9" s="21" customFormat="1" ht="18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ht="41.25" customHeight="1" x14ac:dyDescent="0.25">
      <c r="A8" s="32" t="s">
        <v>39</v>
      </c>
      <c r="B8" s="115" t="s">
        <v>87</v>
      </c>
      <c r="C8" s="115"/>
      <c r="D8" s="115"/>
      <c r="E8" s="115"/>
      <c r="F8" s="115"/>
      <c r="G8" s="115"/>
      <c r="H8" s="115"/>
      <c r="I8" s="115"/>
    </row>
    <row r="9" spans="1:9" ht="18" x14ac:dyDescent="0.25">
      <c r="A9" s="105" t="s">
        <v>37</v>
      </c>
      <c r="B9" s="106"/>
      <c r="C9" s="106"/>
      <c r="D9" s="106"/>
      <c r="E9" s="107"/>
      <c r="F9" s="116" t="s">
        <v>38</v>
      </c>
      <c r="G9" s="117"/>
      <c r="H9" s="117"/>
      <c r="I9" s="117"/>
    </row>
    <row r="10" spans="1:9" ht="18" customHeight="1" x14ac:dyDescent="0.25">
      <c r="A10" s="108" t="s">
        <v>0</v>
      </c>
      <c r="B10" s="110" t="s">
        <v>9</v>
      </c>
      <c r="C10" s="110"/>
      <c r="D10" s="108" t="s">
        <v>10</v>
      </c>
      <c r="E10" s="108" t="s">
        <v>12</v>
      </c>
      <c r="F10" s="112" t="s">
        <v>1</v>
      </c>
      <c r="G10" s="111" t="s">
        <v>11</v>
      </c>
      <c r="H10" s="111"/>
      <c r="I10" s="112" t="s">
        <v>12</v>
      </c>
    </row>
    <row r="11" spans="1:9" ht="18" customHeight="1" x14ac:dyDescent="0.25">
      <c r="A11" s="109"/>
      <c r="B11" s="40" t="s">
        <v>42</v>
      </c>
      <c r="C11" s="41" t="s">
        <v>43</v>
      </c>
      <c r="D11" s="109"/>
      <c r="E11" s="109"/>
      <c r="F11" s="113"/>
      <c r="G11" s="42" t="s">
        <v>42</v>
      </c>
      <c r="H11" s="43" t="s">
        <v>43</v>
      </c>
      <c r="I11" s="113"/>
    </row>
    <row r="12" spans="1:9" ht="18" customHeight="1" x14ac:dyDescent="0.25">
      <c r="A12" s="98"/>
      <c r="B12" s="44"/>
      <c r="C12" s="45"/>
      <c r="D12" s="24"/>
      <c r="E12" s="24"/>
      <c r="F12" s="98"/>
      <c r="G12" s="44"/>
      <c r="H12" s="45"/>
      <c r="I12" s="25"/>
    </row>
    <row r="13" spans="1:9" ht="18" customHeight="1" x14ac:dyDescent="0.25">
      <c r="A13" s="98"/>
      <c r="B13" s="44"/>
      <c r="C13" s="45"/>
      <c r="D13" s="24"/>
      <c r="E13" s="24"/>
      <c r="F13" s="98"/>
      <c r="G13" s="44"/>
      <c r="H13" s="45"/>
      <c r="I13" s="25"/>
    </row>
    <row r="14" spans="1:9" ht="18" customHeight="1" x14ac:dyDescent="0.25">
      <c r="A14" s="98"/>
      <c r="B14" s="44"/>
      <c r="C14" s="45"/>
      <c r="D14" s="24"/>
      <c r="E14" s="24"/>
      <c r="F14" s="98"/>
      <c r="G14" s="44"/>
      <c r="H14" s="45"/>
      <c r="I14" s="25"/>
    </row>
    <row r="15" spans="1:9" ht="18" customHeight="1" x14ac:dyDescent="0.25">
      <c r="A15" s="98"/>
      <c r="B15" s="44"/>
      <c r="C15" s="45"/>
      <c r="D15" s="24"/>
      <c r="E15" s="24"/>
      <c r="F15" s="98"/>
      <c r="G15" s="44"/>
      <c r="H15" s="45"/>
      <c r="I15" s="25"/>
    </row>
    <row r="16" spans="1:9" ht="18" customHeight="1" x14ac:dyDescent="0.25">
      <c r="A16" s="98"/>
      <c r="B16" s="44"/>
      <c r="C16" s="45"/>
      <c r="D16" s="24"/>
      <c r="E16" s="56"/>
      <c r="F16" s="98"/>
      <c r="G16" s="44"/>
      <c r="H16" s="45"/>
      <c r="I16" s="25"/>
    </row>
    <row r="17" spans="1:9" ht="18.75" x14ac:dyDescent="0.3">
      <c r="A17" s="123" t="s">
        <v>110</v>
      </c>
      <c r="B17" s="123"/>
      <c r="C17" s="123"/>
      <c r="D17" s="123"/>
      <c r="E17" s="123"/>
      <c r="F17" s="123"/>
      <c r="G17" s="123"/>
      <c r="H17" s="123"/>
      <c r="I17" s="123"/>
    </row>
    <row r="18" spans="1:9" ht="15" customHeight="1" x14ac:dyDescent="0.25">
      <c r="A18" s="28" t="s">
        <v>35</v>
      </c>
      <c r="B18" s="122" t="s">
        <v>0</v>
      </c>
      <c r="C18" s="122" t="s">
        <v>1</v>
      </c>
      <c r="D18" s="122" t="s">
        <v>5</v>
      </c>
      <c r="E18" s="122" t="s">
        <v>6</v>
      </c>
      <c r="F18" s="122" t="s">
        <v>2</v>
      </c>
      <c r="G18" s="122" t="s">
        <v>8</v>
      </c>
      <c r="H18" s="122" t="s">
        <v>3</v>
      </c>
      <c r="I18" s="122"/>
    </row>
    <row r="19" spans="1:9" x14ac:dyDescent="0.25">
      <c r="A19" s="30" t="s">
        <v>108</v>
      </c>
      <c r="B19" s="122"/>
      <c r="C19" s="122"/>
      <c r="D19" s="122"/>
      <c r="E19" s="122"/>
      <c r="F19" s="122"/>
      <c r="G19" s="122"/>
      <c r="H19" s="122"/>
      <c r="I19" s="122"/>
    </row>
    <row r="20" spans="1:9" x14ac:dyDescent="0.25">
      <c r="A20" s="29" t="s">
        <v>4</v>
      </c>
      <c r="B20" s="54"/>
      <c r="C20" s="54"/>
      <c r="D20" s="30">
        <f>+E20</f>
        <v>0</v>
      </c>
      <c r="E20" s="55"/>
      <c r="F20" s="26">
        <f t="shared" ref="F20:F22" si="0">+C20-B20</f>
        <v>0</v>
      </c>
      <c r="G20" s="27">
        <v>125</v>
      </c>
      <c r="H20" s="118">
        <f>IF(D20="Wrong no. of persons","Wrong no. of persons",IF((F20&lt;2), +G20*2*E20,+G20*F20*E20))</f>
        <v>0</v>
      </c>
      <c r="I20" s="119"/>
    </row>
    <row r="21" spans="1:9" x14ac:dyDescent="0.25">
      <c r="A21" s="29" t="s">
        <v>4</v>
      </c>
      <c r="B21" s="54"/>
      <c r="C21" s="54"/>
      <c r="D21" s="30">
        <f t="shared" ref="D21" si="1">+E21</f>
        <v>0</v>
      </c>
      <c r="E21" s="55"/>
      <c r="F21" s="26">
        <f t="shared" si="0"/>
        <v>0</v>
      </c>
      <c r="G21" s="52">
        <v>125</v>
      </c>
      <c r="H21" s="118">
        <f t="shared" ref="H21:H24" si="2">IF(D21="Wrong no. of persons","Wrong no. of persons",IF((F21&lt;2), +G21*2*E21,+G21*F21*E21))</f>
        <v>0</v>
      </c>
      <c r="I21" s="119"/>
    </row>
    <row r="22" spans="1:9" x14ac:dyDescent="0.25">
      <c r="A22" s="29" t="s">
        <v>4</v>
      </c>
      <c r="B22" s="54"/>
      <c r="C22" s="54"/>
      <c r="D22" s="30">
        <f t="shared" ref="D22" si="3">+E22</f>
        <v>0</v>
      </c>
      <c r="E22" s="55"/>
      <c r="F22" s="26">
        <f t="shared" si="0"/>
        <v>0</v>
      </c>
      <c r="G22" s="52">
        <v>125</v>
      </c>
      <c r="H22" s="118">
        <f t="shared" si="2"/>
        <v>0</v>
      </c>
      <c r="I22" s="119"/>
    </row>
    <row r="23" spans="1:9" x14ac:dyDescent="0.25">
      <c r="A23" s="29" t="s">
        <v>4</v>
      </c>
      <c r="B23" s="54"/>
      <c r="C23" s="54"/>
      <c r="D23" s="30">
        <f t="shared" ref="D23" si="4">+E23</f>
        <v>0</v>
      </c>
      <c r="E23" s="55"/>
      <c r="F23" s="26">
        <f t="shared" ref="F23" si="5">+C23-B23</f>
        <v>0</v>
      </c>
      <c r="G23" s="52">
        <v>125</v>
      </c>
      <c r="H23" s="118">
        <f t="shared" si="2"/>
        <v>0</v>
      </c>
      <c r="I23" s="119"/>
    </row>
    <row r="24" spans="1:9" x14ac:dyDescent="0.25">
      <c r="A24" s="29" t="s">
        <v>13</v>
      </c>
      <c r="B24" s="54"/>
      <c r="C24" s="54"/>
      <c r="D24" s="30">
        <f t="shared" ref="D24:D26" si="6">IF(MOD(E24,2)=0,E24/2,"Wrong no. of persons")</f>
        <v>0</v>
      </c>
      <c r="E24" s="55"/>
      <c r="F24" s="26">
        <f t="shared" ref="F24:F26" si="7">+C24-B24</f>
        <v>0</v>
      </c>
      <c r="G24" s="52">
        <v>95</v>
      </c>
      <c r="H24" s="118">
        <f t="shared" si="2"/>
        <v>0</v>
      </c>
      <c r="I24" s="119"/>
    </row>
    <row r="25" spans="1:9" x14ac:dyDescent="0.25">
      <c r="A25" s="29" t="s">
        <v>13</v>
      </c>
      <c r="B25" s="54"/>
      <c r="C25" s="54"/>
      <c r="D25" s="30">
        <f t="shared" si="6"/>
        <v>0</v>
      </c>
      <c r="E25" s="55"/>
      <c r="F25" s="26">
        <f t="shared" si="7"/>
        <v>0</v>
      </c>
      <c r="G25" s="52">
        <v>95</v>
      </c>
      <c r="H25" s="118">
        <f t="shared" ref="H25:H27" si="8">IF(D25="Wrong no. of persons","Wrong no. of persons",IF((F25&lt;2), +G25*2*E25,+G25*F25*E25))</f>
        <v>0</v>
      </c>
      <c r="I25" s="119"/>
    </row>
    <row r="26" spans="1:9" x14ac:dyDescent="0.25">
      <c r="A26" s="29" t="s">
        <v>13</v>
      </c>
      <c r="B26" s="54"/>
      <c r="C26" s="54"/>
      <c r="D26" s="30">
        <f t="shared" si="6"/>
        <v>0</v>
      </c>
      <c r="E26" s="55"/>
      <c r="F26" s="26">
        <f t="shared" si="7"/>
        <v>0</v>
      </c>
      <c r="G26" s="52">
        <v>95</v>
      </c>
      <c r="H26" s="118">
        <f t="shared" si="8"/>
        <v>0</v>
      </c>
      <c r="I26" s="119"/>
    </row>
    <row r="27" spans="1:9" x14ac:dyDescent="0.25">
      <c r="A27" s="29" t="s">
        <v>13</v>
      </c>
      <c r="B27" s="54"/>
      <c r="C27" s="54"/>
      <c r="D27" s="30">
        <f t="shared" ref="D27" si="9">IF(MOD(E27,2)=0,E27/2,"Wrong no. of persons")</f>
        <v>0</v>
      </c>
      <c r="E27" s="55"/>
      <c r="F27" s="26">
        <f t="shared" ref="F27" si="10">+C27-B27</f>
        <v>0</v>
      </c>
      <c r="G27" s="52">
        <v>95</v>
      </c>
      <c r="H27" s="118">
        <f t="shared" si="8"/>
        <v>0</v>
      </c>
      <c r="I27" s="119"/>
    </row>
    <row r="28" spans="1:9" s="21" customFormat="1" ht="18.75" x14ac:dyDescent="0.3">
      <c r="A28" s="151" t="s">
        <v>117</v>
      </c>
      <c r="B28" s="152"/>
      <c r="C28" s="152"/>
      <c r="D28" s="152"/>
      <c r="E28" s="152"/>
      <c r="F28" s="152"/>
      <c r="G28" s="121"/>
      <c r="H28" s="120">
        <f>SUM(H20:I27)</f>
        <v>0</v>
      </c>
      <c r="I28" s="121"/>
    </row>
    <row r="29" spans="1:9" s="21" customFormat="1" ht="42.6" customHeight="1" x14ac:dyDescent="0.25">
      <c r="A29" s="158" t="s">
        <v>101</v>
      </c>
      <c r="B29" s="159"/>
      <c r="C29" s="159"/>
      <c r="D29" s="160"/>
      <c r="E29" s="164" t="s">
        <v>102</v>
      </c>
      <c r="F29" s="164" t="s">
        <v>103</v>
      </c>
      <c r="G29" s="164"/>
      <c r="H29" s="164" t="s">
        <v>3</v>
      </c>
      <c r="I29" s="164"/>
    </row>
    <row r="30" spans="1:9" s="21" customFormat="1" ht="14.45" customHeight="1" x14ac:dyDescent="0.25">
      <c r="A30" s="161"/>
      <c r="B30" s="162"/>
      <c r="C30" s="162"/>
      <c r="D30" s="163"/>
      <c r="E30" s="164"/>
      <c r="F30" s="164"/>
      <c r="G30" s="164"/>
      <c r="H30" s="164"/>
      <c r="I30" s="164"/>
    </row>
    <row r="31" spans="1:9" s="21" customFormat="1" ht="18.75" x14ac:dyDescent="0.25">
      <c r="A31" s="147">
        <f t="shared" ref="A31:A34" si="11">+C31</f>
        <v>44763</v>
      </c>
      <c r="B31" s="148"/>
      <c r="C31" s="149">
        <f>+B56</f>
        <v>44763</v>
      </c>
      <c r="D31" s="150"/>
      <c r="E31" s="58"/>
      <c r="F31" s="57"/>
      <c r="G31" s="79"/>
      <c r="H31" s="174">
        <f>+F31*25+G31*25</f>
        <v>0</v>
      </c>
      <c r="I31" s="174"/>
    </row>
    <row r="32" spans="1:9" s="21" customFormat="1" ht="18.75" x14ac:dyDescent="0.25">
      <c r="A32" s="170">
        <f t="shared" si="11"/>
        <v>44764</v>
      </c>
      <c r="B32" s="171"/>
      <c r="C32" s="172">
        <f>+C31+1</f>
        <v>44764</v>
      </c>
      <c r="D32" s="173"/>
      <c r="E32" s="59"/>
      <c r="F32" s="57"/>
      <c r="G32" s="164"/>
      <c r="H32" s="175">
        <f>+F32*25+G32*25</f>
        <v>0</v>
      </c>
      <c r="I32" s="175"/>
    </row>
    <row r="33" spans="1:9" s="21" customFormat="1" ht="18.75" x14ac:dyDescent="0.25">
      <c r="A33" s="176">
        <f t="shared" si="11"/>
        <v>44765</v>
      </c>
      <c r="B33" s="177"/>
      <c r="C33" s="124">
        <f>+C32+1</f>
        <v>44765</v>
      </c>
      <c r="D33" s="125"/>
      <c r="E33" s="57"/>
      <c r="F33" s="57"/>
      <c r="G33" s="164"/>
      <c r="H33" s="126">
        <f>+F33*25+G33*25+E33*25</f>
        <v>0</v>
      </c>
      <c r="I33" s="126"/>
    </row>
    <row r="34" spans="1:9" s="21" customFormat="1" ht="18.75" x14ac:dyDescent="0.25">
      <c r="A34" s="165">
        <f t="shared" si="11"/>
        <v>44766</v>
      </c>
      <c r="B34" s="166"/>
      <c r="C34" s="167">
        <f>+C33+1</f>
        <v>44766</v>
      </c>
      <c r="D34" s="168"/>
      <c r="E34" s="57"/>
      <c r="F34" s="57"/>
      <c r="G34" s="67"/>
      <c r="H34" s="169">
        <f>+F34*25+G34*25+E34*25</f>
        <v>0</v>
      </c>
      <c r="I34" s="169"/>
    </row>
    <row r="35" spans="1:9" s="21" customFormat="1" ht="18.75" x14ac:dyDescent="0.3">
      <c r="A35" s="153" t="s">
        <v>111</v>
      </c>
      <c r="B35" s="154"/>
      <c r="C35" s="154"/>
      <c r="D35" s="154"/>
      <c r="E35" s="154"/>
      <c r="F35" s="154"/>
      <c r="G35" s="155"/>
      <c r="H35" s="156">
        <f>SUM(H31:I34)</f>
        <v>0</v>
      </c>
      <c r="I35" s="157"/>
    </row>
    <row r="36" spans="1:9" ht="21" customHeight="1" x14ac:dyDescent="0.3">
      <c r="A36" s="139" t="s">
        <v>122</v>
      </c>
      <c r="B36" s="140"/>
      <c r="C36" s="140"/>
      <c r="D36" s="140"/>
      <c r="E36" s="141"/>
      <c r="F36" s="23"/>
      <c r="G36" s="49"/>
      <c r="H36" s="137">
        <f>+F36*40</f>
        <v>0</v>
      </c>
      <c r="I36" s="138"/>
    </row>
    <row r="37" spans="1:9" ht="21" customHeight="1" x14ac:dyDescent="0.3">
      <c r="A37" s="144" t="s">
        <v>97</v>
      </c>
      <c r="B37" s="145"/>
      <c r="C37" s="145"/>
      <c r="D37" s="145"/>
      <c r="E37" s="146"/>
      <c r="F37" s="23"/>
      <c r="G37" s="53" t="s">
        <v>98</v>
      </c>
      <c r="H37" s="142">
        <f>+F37*10</f>
        <v>0</v>
      </c>
      <c r="I37" s="143"/>
    </row>
    <row r="38" spans="1:9" ht="21" customHeight="1" x14ac:dyDescent="0.3">
      <c r="A38" s="195" t="s">
        <v>112</v>
      </c>
      <c r="B38" s="195"/>
      <c r="C38" s="195"/>
      <c r="D38" s="195"/>
      <c r="E38" s="195"/>
      <c r="F38" s="195"/>
      <c r="G38" s="195"/>
      <c r="H38" s="195"/>
      <c r="I38" s="195"/>
    </row>
    <row r="39" spans="1:9" ht="21" customHeight="1" x14ac:dyDescent="0.25">
      <c r="A39" s="80" t="s">
        <v>113</v>
      </c>
      <c r="B39" s="196" t="s">
        <v>0</v>
      </c>
      <c r="C39" s="197"/>
      <c r="D39" s="196" t="s">
        <v>1</v>
      </c>
      <c r="E39" s="197"/>
      <c r="F39" s="202" t="s">
        <v>5</v>
      </c>
      <c r="G39" s="202" t="s">
        <v>6</v>
      </c>
      <c r="H39" s="202" t="s">
        <v>2</v>
      </c>
      <c r="I39" s="202" t="s">
        <v>3</v>
      </c>
    </row>
    <row r="40" spans="1:9" ht="21" customHeight="1" x14ac:dyDescent="0.25">
      <c r="A40" s="81" t="s">
        <v>114</v>
      </c>
      <c r="B40" s="198"/>
      <c r="C40" s="199"/>
      <c r="D40" s="200"/>
      <c r="E40" s="201"/>
      <c r="F40" s="202"/>
      <c r="G40" s="202"/>
      <c r="H40" s="202"/>
      <c r="I40" s="202"/>
    </row>
    <row r="41" spans="1:9" ht="21" customHeight="1" x14ac:dyDescent="0.25">
      <c r="A41" s="82" t="s">
        <v>4</v>
      </c>
      <c r="B41" s="193"/>
      <c r="C41" s="194"/>
      <c r="D41" s="193"/>
      <c r="E41" s="194"/>
      <c r="F41" s="83">
        <f>+G41</f>
        <v>0</v>
      </c>
      <c r="G41" s="84"/>
      <c r="H41" s="85">
        <f t="shared" ref="H41:H46" si="12">+D41-B41</f>
        <v>0</v>
      </c>
      <c r="I41" s="86">
        <f>H41*95*G41</f>
        <v>0</v>
      </c>
    </row>
    <row r="42" spans="1:9" ht="21" customHeight="1" x14ac:dyDescent="0.25">
      <c r="A42" s="82" t="s">
        <v>4</v>
      </c>
      <c r="B42" s="193"/>
      <c r="C42" s="194"/>
      <c r="D42" s="193"/>
      <c r="E42" s="194"/>
      <c r="F42" s="83">
        <f t="shared" ref="F42" si="13">+G42</f>
        <v>0</v>
      </c>
      <c r="G42" s="84"/>
      <c r="H42" s="85">
        <f t="shared" si="12"/>
        <v>0</v>
      </c>
      <c r="I42" s="86">
        <f>H42*95*G42</f>
        <v>0</v>
      </c>
    </row>
    <row r="43" spans="1:9" ht="21" customHeight="1" x14ac:dyDescent="0.25">
      <c r="A43" s="87" t="s">
        <v>13</v>
      </c>
      <c r="B43" s="193"/>
      <c r="C43" s="194"/>
      <c r="D43" s="193"/>
      <c r="E43" s="194"/>
      <c r="F43" s="88">
        <f>IF(MOD(G43,2)=0,G43/2,"Wrong no. of persons")</f>
        <v>0</v>
      </c>
      <c r="G43" s="84"/>
      <c r="H43" s="85">
        <f t="shared" si="12"/>
        <v>0</v>
      </c>
      <c r="I43" s="86">
        <f>H43*75*G43</f>
        <v>0</v>
      </c>
    </row>
    <row r="44" spans="1:9" ht="21" customHeight="1" x14ac:dyDescent="0.25">
      <c r="A44" s="87" t="s">
        <v>13</v>
      </c>
      <c r="B44" s="193"/>
      <c r="C44" s="194"/>
      <c r="D44" s="193"/>
      <c r="E44" s="194"/>
      <c r="F44" s="88">
        <f t="shared" ref="F44" si="14">IF(MOD(G44,2)=0,G44/2,"Wrong no. of persons")</f>
        <v>0</v>
      </c>
      <c r="G44" s="84"/>
      <c r="H44" s="85">
        <f t="shared" si="12"/>
        <v>0</v>
      </c>
      <c r="I44" s="86">
        <f t="shared" ref="I44:I46" si="15">H44*75*G44</f>
        <v>0</v>
      </c>
    </row>
    <row r="45" spans="1:9" ht="21" customHeight="1" x14ac:dyDescent="0.25">
      <c r="A45" s="87" t="s">
        <v>115</v>
      </c>
      <c r="B45" s="193"/>
      <c r="C45" s="194"/>
      <c r="D45" s="193"/>
      <c r="E45" s="194"/>
      <c r="F45" s="88">
        <f>IF(MOD(G45,3)=0,G45/3,"Wrong no. of persons")</f>
        <v>0</v>
      </c>
      <c r="G45" s="84"/>
      <c r="H45" s="85">
        <f t="shared" si="12"/>
        <v>0</v>
      </c>
      <c r="I45" s="86">
        <f t="shared" si="15"/>
        <v>0</v>
      </c>
    </row>
    <row r="46" spans="1:9" ht="21" customHeight="1" x14ac:dyDescent="0.25">
      <c r="A46" s="87" t="s">
        <v>115</v>
      </c>
      <c r="B46" s="193"/>
      <c r="C46" s="194"/>
      <c r="D46" s="193"/>
      <c r="E46" s="194"/>
      <c r="F46" s="88">
        <f t="shared" ref="F46" si="16">IF(MOD(G46,3)=0,G46/3,"Wrong no. of persons")</f>
        <v>0</v>
      </c>
      <c r="G46" s="84"/>
      <c r="H46" s="85">
        <f t="shared" si="12"/>
        <v>0</v>
      </c>
      <c r="I46" s="86">
        <f t="shared" si="15"/>
        <v>0</v>
      </c>
    </row>
    <row r="47" spans="1:9" ht="21" customHeight="1" x14ac:dyDescent="0.3">
      <c r="A47" s="181" t="s">
        <v>116</v>
      </c>
      <c r="B47" s="182"/>
      <c r="C47" s="182"/>
      <c r="D47" s="182"/>
      <c r="E47" s="182"/>
      <c r="F47" s="182"/>
      <c r="G47" s="182"/>
      <c r="H47" s="183"/>
      <c r="I47" s="89">
        <f>SUM(I41:I46)</f>
        <v>0</v>
      </c>
    </row>
    <row r="48" spans="1:9" ht="28.9" customHeight="1" x14ac:dyDescent="0.25">
      <c r="A48" s="184" t="s">
        <v>121</v>
      </c>
      <c r="B48" s="185"/>
      <c r="C48" s="185"/>
      <c r="D48" s="185"/>
      <c r="E48" s="185"/>
      <c r="F48" s="186"/>
      <c r="G48" s="90" t="s">
        <v>120</v>
      </c>
      <c r="H48" s="90" t="s">
        <v>119</v>
      </c>
      <c r="I48" s="90" t="s">
        <v>3</v>
      </c>
    </row>
    <row r="49" spans="1:9" ht="21" customHeight="1" x14ac:dyDescent="0.25">
      <c r="A49" s="187"/>
      <c r="B49" s="188"/>
      <c r="C49" s="188"/>
      <c r="D49" s="188"/>
      <c r="E49" s="188"/>
      <c r="F49" s="189"/>
      <c r="G49" s="91"/>
      <c r="H49" s="92">
        <v>30</v>
      </c>
      <c r="I49" s="93">
        <f>+G49*H49</f>
        <v>0</v>
      </c>
    </row>
    <row r="50" spans="1:9" ht="21" customHeight="1" x14ac:dyDescent="0.25">
      <c r="A50" s="178" t="s">
        <v>124</v>
      </c>
      <c r="B50" s="179"/>
      <c r="C50" s="179"/>
      <c r="D50" s="179"/>
      <c r="E50" s="179"/>
      <c r="F50" s="180"/>
      <c r="G50" s="24"/>
      <c r="H50" s="94">
        <v>90</v>
      </c>
      <c r="I50" s="95">
        <f>+G50*H50</f>
        <v>0</v>
      </c>
    </row>
    <row r="51" spans="1:9" ht="21" customHeight="1" x14ac:dyDescent="0.25">
      <c r="A51" s="190" t="s">
        <v>118</v>
      </c>
      <c r="B51" s="191"/>
      <c r="C51" s="191"/>
      <c r="D51" s="191"/>
      <c r="E51" s="191"/>
      <c r="F51" s="192"/>
      <c r="G51" s="24"/>
      <c r="H51" s="96">
        <v>40</v>
      </c>
      <c r="I51" s="97">
        <f>+H51*G51</f>
        <v>0</v>
      </c>
    </row>
    <row r="52" spans="1:9" ht="46.9" customHeight="1" x14ac:dyDescent="0.25">
      <c r="A52" s="134" t="s">
        <v>7</v>
      </c>
      <c r="B52" s="135"/>
      <c r="C52" s="135"/>
      <c r="D52" s="135"/>
      <c r="E52" s="135"/>
      <c r="F52" s="135"/>
      <c r="G52" s="136"/>
      <c r="H52" s="132">
        <f>+H37+H36+H28+H35+I47+I49+I50+I51</f>
        <v>0</v>
      </c>
      <c r="I52" s="133"/>
    </row>
    <row r="53" spans="1:9" s="21" customFormat="1" ht="46.9" customHeight="1" x14ac:dyDescent="0.25">
      <c r="A53" s="129" t="s">
        <v>14</v>
      </c>
      <c r="B53" s="130"/>
      <c r="C53" s="130"/>
      <c r="D53" s="130"/>
      <c r="E53" s="130"/>
      <c r="F53" s="130"/>
      <c r="G53" s="130"/>
      <c r="H53" s="130"/>
      <c r="I53" s="131"/>
    </row>
    <row r="54" spans="1:9" ht="50.25" customHeight="1" x14ac:dyDescent="0.25">
      <c r="A54" s="252" t="s">
        <v>123</v>
      </c>
      <c r="B54" s="127"/>
      <c r="C54" s="127"/>
      <c r="D54" s="127"/>
      <c r="E54" s="127"/>
      <c r="F54" s="127"/>
      <c r="G54" s="127"/>
      <c r="H54" s="127"/>
      <c r="I54" s="128"/>
    </row>
    <row r="55" spans="1:9" hidden="1" x14ac:dyDescent="0.25">
      <c r="B55" s="61">
        <v>44762</v>
      </c>
      <c r="C55" s="62"/>
      <c r="D55" s="63">
        <f>+B57+1</f>
        <v>44765</v>
      </c>
      <c r="E55" s="3"/>
      <c r="F55" s="22"/>
      <c r="H55" s="64">
        <v>1E-8</v>
      </c>
      <c r="I55" s="65">
        <v>1E-8</v>
      </c>
    </row>
    <row r="56" spans="1:9" hidden="1" x14ac:dyDescent="0.25">
      <c r="B56" s="61">
        <f>+B55+1</f>
        <v>44763</v>
      </c>
      <c r="C56" s="62"/>
      <c r="D56" s="63">
        <f>+D55+1</f>
        <v>44766</v>
      </c>
      <c r="E56" s="3"/>
      <c r="F56" s="22"/>
      <c r="H56" s="66">
        <v>1</v>
      </c>
      <c r="I56" s="65">
        <v>5</v>
      </c>
    </row>
    <row r="57" spans="1:9" ht="31.15" hidden="1" customHeight="1" x14ac:dyDescent="0.25">
      <c r="B57" s="61">
        <f>+B56+1</f>
        <v>44764</v>
      </c>
      <c r="C57" s="62"/>
      <c r="D57" s="63">
        <f>+D56+1</f>
        <v>44767</v>
      </c>
      <c r="E57" s="3"/>
      <c r="F57" s="22"/>
      <c r="H57" s="66">
        <f>+H56+1</f>
        <v>2</v>
      </c>
      <c r="I57" s="66">
        <f>+I56+5</f>
        <v>10</v>
      </c>
    </row>
    <row r="58" spans="1:9" hidden="1" x14ac:dyDescent="0.25">
      <c r="B58" s="61">
        <f t="shared" ref="B58:B60" si="17">+B57+1</f>
        <v>44765</v>
      </c>
      <c r="C58" s="3"/>
      <c r="D58" s="63">
        <f t="shared" ref="D58:D61" si="18">+D57+1</f>
        <v>44768</v>
      </c>
      <c r="E58" s="3"/>
      <c r="H58" s="66">
        <f t="shared" ref="H58:H78" si="19">+H57+1</f>
        <v>3</v>
      </c>
      <c r="I58" s="66">
        <f t="shared" ref="I58:I66" si="20">+I57+5</f>
        <v>15</v>
      </c>
    </row>
    <row r="59" spans="1:9" hidden="1" x14ac:dyDescent="0.25">
      <c r="B59" s="61">
        <f t="shared" si="17"/>
        <v>44766</v>
      </c>
      <c r="D59" s="63">
        <f t="shared" si="18"/>
        <v>44769</v>
      </c>
      <c r="H59" s="66">
        <f t="shared" si="19"/>
        <v>4</v>
      </c>
      <c r="I59" s="66">
        <f t="shared" si="20"/>
        <v>20</v>
      </c>
    </row>
    <row r="60" spans="1:9" hidden="1" x14ac:dyDescent="0.25">
      <c r="B60" s="61">
        <f t="shared" si="17"/>
        <v>44767</v>
      </c>
      <c r="D60" s="63">
        <f t="shared" si="18"/>
        <v>44770</v>
      </c>
      <c r="H60" s="66">
        <f t="shared" si="19"/>
        <v>5</v>
      </c>
      <c r="I60" s="66">
        <f t="shared" si="20"/>
        <v>25</v>
      </c>
    </row>
    <row r="61" spans="1:9" hidden="1" x14ac:dyDescent="0.25">
      <c r="D61" s="63">
        <f t="shared" si="18"/>
        <v>44771</v>
      </c>
      <c r="H61" s="66">
        <f t="shared" si="19"/>
        <v>6</v>
      </c>
      <c r="I61" s="66">
        <f t="shared" si="20"/>
        <v>30</v>
      </c>
    </row>
    <row r="62" spans="1:9" hidden="1" x14ac:dyDescent="0.25">
      <c r="H62" s="66">
        <f t="shared" si="19"/>
        <v>7</v>
      </c>
      <c r="I62" s="66">
        <f t="shared" si="20"/>
        <v>35</v>
      </c>
    </row>
    <row r="63" spans="1:9" hidden="1" x14ac:dyDescent="0.25">
      <c r="H63" s="66">
        <f t="shared" si="19"/>
        <v>8</v>
      </c>
      <c r="I63" s="66">
        <f t="shared" si="20"/>
        <v>40</v>
      </c>
    </row>
    <row r="64" spans="1:9" hidden="1" x14ac:dyDescent="0.25">
      <c r="H64" s="66">
        <f t="shared" si="19"/>
        <v>9</v>
      </c>
      <c r="I64" s="66">
        <f t="shared" si="20"/>
        <v>45</v>
      </c>
    </row>
    <row r="65" spans="8:9" hidden="1" x14ac:dyDescent="0.25">
      <c r="H65" s="66">
        <f t="shared" si="19"/>
        <v>10</v>
      </c>
      <c r="I65" s="66">
        <f t="shared" si="20"/>
        <v>50</v>
      </c>
    </row>
    <row r="66" spans="8:9" hidden="1" x14ac:dyDescent="0.25">
      <c r="H66" s="66">
        <f t="shared" si="19"/>
        <v>11</v>
      </c>
      <c r="I66" s="66">
        <f t="shared" si="20"/>
        <v>55</v>
      </c>
    </row>
    <row r="67" spans="8:9" hidden="1" x14ac:dyDescent="0.25">
      <c r="H67" s="66">
        <f t="shared" si="19"/>
        <v>12</v>
      </c>
      <c r="I67" s="66"/>
    </row>
    <row r="68" spans="8:9" hidden="1" x14ac:dyDescent="0.25">
      <c r="H68" s="66">
        <f t="shared" si="19"/>
        <v>13</v>
      </c>
      <c r="I68" s="66"/>
    </row>
    <row r="69" spans="8:9" hidden="1" x14ac:dyDescent="0.25">
      <c r="H69" s="66">
        <f t="shared" si="19"/>
        <v>14</v>
      </c>
      <c r="I69" s="66"/>
    </row>
    <row r="70" spans="8:9" hidden="1" x14ac:dyDescent="0.25">
      <c r="H70" s="66">
        <f t="shared" si="19"/>
        <v>15</v>
      </c>
      <c r="I70" s="66"/>
    </row>
    <row r="71" spans="8:9" hidden="1" x14ac:dyDescent="0.25">
      <c r="H71" s="66">
        <f t="shared" si="19"/>
        <v>16</v>
      </c>
      <c r="I71" s="66"/>
    </row>
    <row r="72" spans="8:9" hidden="1" x14ac:dyDescent="0.25">
      <c r="H72" s="66">
        <f t="shared" si="19"/>
        <v>17</v>
      </c>
      <c r="I72" s="66"/>
    </row>
    <row r="73" spans="8:9" hidden="1" x14ac:dyDescent="0.25">
      <c r="H73" s="66">
        <f t="shared" si="19"/>
        <v>18</v>
      </c>
      <c r="I73" s="66"/>
    </row>
    <row r="74" spans="8:9" hidden="1" x14ac:dyDescent="0.25">
      <c r="H74" s="66">
        <f t="shared" si="19"/>
        <v>19</v>
      </c>
      <c r="I74" s="66"/>
    </row>
    <row r="75" spans="8:9" hidden="1" x14ac:dyDescent="0.25">
      <c r="H75" s="66">
        <f t="shared" si="19"/>
        <v>20</v>
      </c>
      <c r="I75" s="66"/>
    </row>
    <row r="76" spans="8:9" hidden="1" x14ac:dyDescent="0.25">
      <c r="H76" s="66">
        <f t="shared" si="19"/>
        <v>21</v>
      </c>
      <c r="I76" s="66"/>
    </row>
    <row r="77" spans="8:9" hidden="1" x14ac:dyDescent="0.25">
      <c r="H77" s="66">
        <f t="shared" si="19"/>
        <v>22</v>
      </c>
      <c r="I77" s="66"/>
    </row>
    <row r="78" spans="8:9" hidden="1" x14ac:dyDescent="0.25">
      <c r="H78" s="66">
        <f t="shared" si="19"/>
        <v>23</v>
      </c>
      <c r="I78" s="66"/>
    </row>
    <row r="79" spans="8:9" hidden="1" x14ac:dyDescent="0.25"/>
  </sheetData>
  <sheetProtection algorithmName="SHA-512" hashValue="veNLdlEmbRpzXEkpDOhKjSeYMNSoFpwtvZcwmm4ArQcAQp5444E+VyoKeLVxbk1Y2jk6CcMogdiJRSxeiHdJow==" saltValue="iFSVzMk/BqVNteBkFeiyHQ==" spinCount="100000" sheet="1" selectLockedCells="1"/>
  <mergeCells count="83">
    <mergeCell ref="B41:C41"/>
    <mergeCell ref="D41:E41"/>
    <mergeCell ref="B42:C42"/>
    <mergeCell ref="D42:E42"/>
    <mergeCell ref="B43:C43"/>
    <mergeCell ref="D43:E43"/>
    <mergeCell ref="A38:I38"/>
    <mergeCell ref="B39:C40"/>
    <mergeCell ref="D39:E40"/>
    <mergeCell ref="F39:F40"/>
    <mergeCell ref="G39:G40"/>
    <mergeCell ref="H39:H40"/>
    <mergeCell ref="I39:I40"/>
    <mergeCell ref="A50:F50"/>
    <mergeCell ref="A47:H47"/>
    <mergeCell ref="A48:F49"/>
    <mergeCell ref="A51:F51"/>
    <mergeCell ref="B44:C44"/>
    <mergeCell ref="D44:E44"/>
    <mergeCell ref="B45:C45"/>
    <mergeCell ref="D45:E45"/>
    <mergeCell ref="B46:C46"/>
    <mergeCell ref="D46:E46"/>
    <mergeCell ref="A35:G35"/>
    <mergeCell ref="H35:I35"/>
    <mergeCell ref="A29:D30"/>
    <mergeCell ref="E29:E30"/>
    <mergeCell ref="F29:F30"/>
    <mergeCell ref="G29:G30"/>
    <mergeCell ref="H29:I30"/>
    <mergeCell ref="A34:B34"/>
    <mergeCell ref="C34:D34"/>
    <mergeCell ref="H34:I34"/>
    <mergeCell ref="A32:B32"/>
    <mergeCell ref="C32:D32"/>
    <mergeCell ref="H31:I31"/>
    <mergeCell ref="G32:G33"/>
    <mergeCell ref="H32:I32"/>
    <mergeCell ref="A33:B33"/>
    <mergeCell ref="C33:D33"/>
    <mergeCell ref="H33:I33"/>
    <mergeCell ref="H25:I25"/>
    <mergeCell ref="H27:I27"/>
    <mergeCell ref="A54:I54"/>
    <mergeCell ref="A53:I53"/>
    <mergeCell ref="H52:I52"/>
    <mergeCell ref="A52:G52"/>
    <mergeCell ref="H36:I36"/>
    <mergeCell ref="A36:E36"/>
    <mergeCell ref="H37:I37"/>
    <mergeCell ref="A37:E37"/>
    <mergeCell ref="A31:B31"/>
    <mergeCell ref="C31:D31"/>
    <mergeCell ref="A28:G28"/>
    <mergeCell ref="H26:I26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2:I22"/>
    <mergeCell ref="H23:I23"/>
    <mergeCell ref="H28:I28"/>
    <mergeCell ref="H24:I24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</mergeCells>
  <dataValidations count="8">
    <dataValidation type="list" allowBlank="1" showInputMessage="1" showErrorMessage="1" sqref="B12:B16 G12:G16" xr:uid="{00000000-0002-0000-0000-000000000000}">
      <formula1>$H$55:$H$78</formula1>
    </dataValidation>
    <dataValidation type="list" allowBlank="1" showInputMessage="1" showErrorMessage="1" sqref="C12:C16 H12:H16" xr:uid="{00000000-0002-0000-0000-000001000000}">
      <formula1>$I$55:$I$66</formula1>
    </dataValidation>
    <dataValidation type="list" allowBlank="1" showInputMessage="1" showErrorMessage="1" sqref="C20:C27" xr:uid="{00000000-0002-0000-0000-000004000000}">
      <formula1>$D$55:$D$57</formula1>
    </dataValidation>
    <dataValidation type="list" allowBlank="1" showInputMessage="1" showErrorMessage="1" sqref="B20:B27" xr:uid="{00000000-0002-0000-0000-000005000000}">
      <formula1>$B$55:$B$57</formula1>
    </dataValidation>
    <dataValidation type="list" allowBlank="1" showInputMessage="1" showErrorMessage="1" sqref="B41:C46" xr:uid="{F637054A-4187-4C03-84F1-2050FF1041A3}">
      <formula1>$D$56:$D$57</formula1>
    </dataValidation>
    <dataValidation type="list" allowBlank="1" showInputMessage="1" showErrorMessage="1" sqref="D41:E46" xr:uid="{258CCE2A-7C73-43E3-841A-479FE13BCF3B}">
      <formula1>$D$57:$D$61</formula1>
    </dataValidation>
    <dataValidation type="list" allowBlank="1" showInputMessage="1" showErrorMessage="1" sqref="A12:A16" xr:uid="{7EB7711D-D4D6-462E-B5EC-4DC008D79475}">
      <formula1>$B$55:$B$60</formula1>
    </dataValidation>
    <dataValidation type="list" allowBlank="1" showInputMessage="1" showErrorMessage="1" sqref="F12:F16" xr:uid="{47568591-8017-432B-9CEC-854517359EE6}">
      <formula1>$D$55:$D$61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74"/>
  <sheetViews>
    <sheetView showZeros="0" zoomScale="127" zoomScaleNormal="130" workbookViewId="0">
      <selection activeCell="I50" sqref="I50"/>
    </sheetView>
  </sheetViews>
  <sheetFormatPr defaultColWidth="9.140625" defaultRowHeight="15" x14ac:dyDescent="0.25"/>
  <cols>
    <col min="1" max="1" width="9.140625" style="1"/>
    <col min="2" max="2" width="27" style="1" customWidth="1"/>
    <col min="3" max="3" width="10.28515625" style="1" bestFit="1" customWidth="1"/>
    <col min="4" max="4" width="9.140625" style="1"/>
    <col min="5" max="5" width="9.140625" style="1" customWidth="1"/>
    <col min="6" max="6" width="9.140625" style="1"/>
    <col min="7" max="8" width="11.28515625" style="1" customWidth="1"/>
    <col min="9" max="11" width="9.140625" style="1"/>
    <col min="12" max="12" width="35.7109375" style="1" hidden="1" customWidth="1"/>
    <col min="13" max="14" width="9.140625" style="1" hidden="1" customWidth="1"/>
    <col min="15" max="15" width="10.28515625" style="1" bestFit="1" customWidth="1"/>
    <col min="16" max="16384" width="9.140625" style="1"/>
  </cols>
  <sheetData>
    <row r="1" spans="2:15" ht="32.25" customHeight="1" thickBot="1" x14ac:dyDescent="0.3">
      <c r="L1" s="46" t="s">
        <v>87</v>
      </c>
    </row>
    <row r="2" spans="2:15" ht="15" customHeight="1" x14ac:dyDescent="0.25">
      <c r="B2" s="226" t="s">
        <v>19</v>
      </c>
      <c r="C2" s="227"/>
      <c r="D2" s="227"/>
      <c r="E2" s="227"/>
      <c r="F2" s="227"/>
      <c r="G2" s="227"/>
      <c r="H2" s="227"/>
      <c r="I2" s="228"/>
      <c r="J2" s="34"/>
      <c r="L2" t="s">
        <v>44</v>
      </c>
      <c r="M2">
        <v>10</v>
      </c>
    </row>
    <row r="3" spans="2:15" ht="15.75" customHeight="1" x14ac:dyDescent="0.25">
      <c r="B3" s="229"/>
      <c r="C3" s="230"/>
      <c r="D3" s="230"/>
      <c r="E3" s="230"/>
      <c r="F3" s="230"/>
      <c r="G3" s="230"/>
      <c r="H3" s="230"/>
      <c r="I3" s="231"/>
      <c r="J3" s="34"/>
      <c r="L3" t="s">
        <v>45</v>
      </c>
      <c r="M3">
        <v>20</v>
      </c>
    </row>
    <row r="4" spans="2:15" ht="15.75" x14ac:dyDescent="0.25">
      <c r="B4" s="7" t="s">
        <v>20</v>
      </c>
      <c r="C4" s="8"/>
      <c r="D4" s="8"/>
      <c r="E4" s="9" t="s">
        <v>21</v>
      </c>
      <c r="F4" s="8" t="s">
        <v>36</v>
      </c>
      <c r="G4" s="8"/>
      <c r="H4" s="8"/>
      <c r="I4" s="10"/>
      <c r="L4" t="s">
        <v>46</v>
      </c>
      <c r="M4">
        <v>30</v>
      </c>
    </row>
    <row r="5" spans="2:15" ht="15.75" x14ac:dyDescent="0.25">
      <c r="B5" s="7" t="s">
        <v>22</v>
      </c>
      <c r="C5" s="8"/>
      <c r="D5" s="8"/>
      <c r="E5" s="11"/>
      <c r="F5" s="12" t="s">
        <v>23</v>
      </c>
      <c r="G5" s="12"/>
      <c r="H5" s="12"/>
      <c r="I5" s="13"/>
      <c r="L5" t="s">
        <v>47</v>
      </c>
      <c r="M5">
        <v>40</v>
      </c>
    </row>
    <row r="6" spans="2:15" ht="15.75" x14ac:dyDescent="0.25">
      <c r="B6" s="7" t="s">
        <v>24</v>
      </c>
      <c r="C6" s="8"/>
      <c r="D6" s="8"/>
      <c r="E6" s="11"/>
      <c r="F6" s="12" t="s">
        <v>25</v>
      </c>
      <c r="G6" s="12"/>
      <c r="H6" s="12"/>
      <c r="I6" s="13"/>
      <c r="L6" t="s">
        <v>48</v>
      </c>
      <c r="M6">
        <v>50</v>
      </c>
    </row>
    <row r="7" spans="2:15" s="21" customFormat="1" ht="15.75" x14ac:dyDescent="0.25">
      <c r="B7" s="20" t="s">
        <v>26</v>
      </c>
      <c r="C7" s="18"/>
      <c r="D7" s="18"/>
      <c r="E7" s="47" t="s">
        <v>27</v>
      </c>
      <c r="F7" s="18" t="s">
        <v>34</v>
      </c>
      <c r="G7" s="18"/>
      <c r="H7" s="18"/>
      <c r="I7" s="19"/>
      <c r="L7" t="s">
        <v>49</v>
      </c>
      <c r="M7">
        <v>60</v>
      </c>
    </row>
    <row r="8" spans="2:15" ht="15.75" x14ac:dyDescent="0.25">
      <c r="B8" s="7" t="s">
        <v>28</v>
      </c>
      <c r="C8" s="8"/>
      <c r="D8" s="8"/>
      <c r="E8" s="47" t="s">
        <v>29</v>
      </c>
      <c r="F8" s="18" t="s">
        <v>30</v>
      </c>
      <c r="G8" s="18"/>
      <c r="H8" s="18"/>
      <c r="I8" s="19"/>
      <c r="L8" t="s">
        <v>50</v>
      </c>
      <c r="M8">
        <v>70</v>
      </c>
    </row>
    <row r="9" spans="2:15" ht="15.75" x14ac:dyDescent="0.25">
      <c r="B9" s="7" t="s">
        <v>31</v>
      </c>
      <c r="C9" s="8"/>
      <c r="D9" s="8"/>
      <c r="E9" s="47" t="s">
        <v>32</v>
      </c>
      <c r="F9" s="18" t="s">
        <v>33</v>
      </c>
      <c r="G9" s="18"/>
      <c r="H9" s="18"/>
      <c r="I9" s="19"/>
      <c r="L9" t="s">
        <v>51</v>
      </c>
      <c r="M9">
        <v>80</v>
      </c>
    </row>
    <row r="10" spans="2:15" ht="16.5" thickBot="1" x14ac:dyDescent="0.3">
      <c r="B10" s="14" t="s">
        <v>41</v>
      </c>
      <c r="C10" s="15"/>
      <c r="D10" s="15"/>
      <c r="E10" s="15"/>
      <c r="F10" s="15"/>
      <c r="G10" s="15"/>
      <c r="H10" s="15"/>
      <c r="I10" s="16"/>
      <c r="L10" t="s">
        <v>52</v>
      </c>
      <c r="M10">
        <v>90</v>
      </c>
    </row>
    <row r="11" spans="2:15" ht="19.5" x14ac:dyDescent="0.25">
      <c r="B11" s="235" t="str">
        <f>+forms!A3</f>
        <v>EUROPEAN JUNIOR JUDO CUP</v>
      </c>
      <c r="C11" s="236"/>
      <c r="D11" s="236"/>
      <c r="E11" s="236"/>
      <c r="F11" s="236"/>
      <c r="G11" s="236" t="str">
        <f>+forms!A4</f>
        <v>PRAGUE  2022</v>
      </c>
      <c r="H11" s="236"/>
      <c r="I11" s="241"/>
      <c r="J11" s="35"/>
      <c r="L11" t="s">
        <v>90</v>
      </c>
      <c r="M11">
        <v>100</v>
      </c>
    </row>
    <row r="12" spans="2:15" ht="19.5" x14ac:dyDescent="0.25">
      <c r="B12" s="237"/>
      <c r="C12" s="238"/>
      <c r="D12" s="238"/>
      <c r="E12" s="238"/>
      <c r="F12" s="238"/>
      <c r="G12" s="238"/>
      <c r="H12" s="238"/>
      <c r="I12" s="242"/>
      <c r="J12" s="35"/>
      <c r="K12" s="4"/>
      <c r="L12" t="s">
        <v>53</v>
      </c>
      <c r="M12">
        <v>110</v>
      </c>
    </row>
    <row r="13" spans="2:15" ht="20.25" thickBot="1" x14ac:dyDescent="0.3">
      <c r="B13" s="239"/>
      <c r="C13" s="240"/>
      <c r="D13" s="240"/>
      <c r="E13" s="240"/>
      <c r="F13" s="240"/>
      <c r="G13" s="240"/>
      <c r="H13" s="240"/>
      <c r="I13" s="243"/>
      <c r="J13" s="35"/>
      <c r="K13" s="4"/>
      <c r="L13" t="s">
        <v>54</v>
      </c>
      <c r="M13">
        <v>120</v>
      </c>
    </row>
    <row r="14" spans="2:15" ht="20.25" x14ac:dyDescent="0.3">
      <c r="B14" s="232" t="s">
        <v>15</v>
      </c>
      <c r="C14" s="233"/>
      <c r="D14" s="255">
        <f>22494000+VLOOKUP(forms!B8,L1:M53,2,0)</f>
        <v>22494000</v>
      </c>
      <c r="E14" s="255"/>
      <c r="F14" s="38" t="s">
        <v>16</v>
      </c>
      <c r="G14" s="234">
        <f ca="1">TODAY()</f>
        <v>44726</v>
      </c>
      <c r="H14" s="234"/>
      <c r="I14" s="39"/>
      <c r="J14" s="4"/>
      <c r="L14" t="s">
        <v>55</v>
      </c>
      <c r="M14">
        <v>130</v>
      </c>
      <c r="O14" s="17"/>
    </row>
    <row r="15" spans="2:15" ht="47.25" customHeight="1" thickBot="1" x14ac:dyDescent="0.35">
      <c r="B15" s="37"/>
      <c r="C15" s="48" t="s">
        <v>17</v>
      </c>
      <c r="D15" s="253" t="str">
        <f>+forms!B8</f>
        <v>Choose your country</v>
      </c>
      <c r="E15" s="253"/>
      <c r="F15" s="253"/>
      <c r="G15" s="253"/>
      <c r="H15" s="253"/>
      <c r="I15" s="254"/>
      <c r="J15" s="4"/>
      <c r="L15" t="s">
        <v>56</v>
      </c>
      <c r="M15">
        <v>140</v>
      </c>
    </row>
    <row r="16" spans="2:15" x14ac:dyDescent="0.25">
      <c r="B16" s="247" t="str">
        <f>+forms!A17</f>
        <v>ACCOMMODATION TOURNAMENT</v>
      </c>
      <c r="C16" s="248"/>
      <c r="D16" s="248"/>
      <c r="E16" s="248"/>
      <c r="F16" s="248"/>
      <c r="G16" s="248"/>
      <c r="H16" s="248"/>
      <c r="I16" s="249"/>
      <c r="L16" t="s">
        <v>57</v>
      </c>
      <c r="M16">
        <v>150</v>
      </c>
    </row>
    <row r="17" spans="2:13" x14ac:dyDescent="0.25">
      <c r="B17" s="36" t="str">
        <f>+forms!A18</f>
        <v>HOTEL</v>
      </c>
      <c r="C17" s="245" t="s">
        <v>0</v>
      </c>
      <c r="D17" s="216" t="s">
        <v>1</v>
      </c>
      <c r="E17" s="216" t="s">
        <v>5</v>
      </c>
      <c r="F17" s="216" t="s">
        <v>6</v>
      </c>
      <c r="G17" s="216" t="s">
        <v>2</v>
      </c>
      <c r="H17" s="216" t="s">
        <v>8</v>
      </c>
      <c r="I17" s="244" t="s">
        <v>3</v>
      </c>
      <c r="L17" t="s">
        <v>91</v>
      </c>
      <c r="M17">
        <v>160</v>
      </c>
    </row>
    <row r="18" spans="2:13" x14ac:dyDescent="0.25">
      <c r="B18" s="36" t="str">
        <f>+forms!A19</f>
        <v>DUO</v>
      </c>
      <c r="C18" s="246"/>
      <c r="D18" s="216"/>
      <c r="E18" s="216"/>
      <c r="F18" s="216"/>
      <c r="G18" s="216"/>
      <c r="H18" s="216"/>
      <c r="I18" s="244"/>
      <c r="L18" t="s">
        <v>58</v>
      </c>
      <c r="M18">
        <v>170</v>
      </c>
    </row>
    <row r="19" spans="2:13" x14ac:dyDescent="0.25">
      <c r="B19" s="69">
        <f>IF(forms!H20=0,0,+forms!A20)</f>
        <v>0</v>
      </c>
      <c r="C19" s="70">
        <f>+forms!B20</f>
        <v>0</v>
      </c>
      <c r="D19" s="70">
        <f>+forms!C20</f>
        <v>0</v>
      </c>
      <c r="E19" s="68">
        <f>+forms!D20</f>
        <v>0</v>
      </c>
      <c r="F19" s="68">
        <f>+forms!E20</f>
        <v>0</v>
      </c>
      <c r="G19" s="71">
        <f>+forms!F20</f>
        <v>0</v>
      </c>
      <c r="H19" s="72">
        <f>+forms!G20</f>
        <v>125</v>
      </c>
      <c r="I19" s="73">
        <f>+forms!H20</f>
        <v>0</v>
      </c>
      <c r="L19" t="s">
        <v>59</v>
      </c>
      <c r="M19">
        <v>180</v>
      </c>
    </row>
    <row r="20" spans="2:13" ht="15.75" customHeight="1" x14ac:dyDescent="0.25">
      <c r="B20" s="69">
        <f>IF(forms!H21=0,0,+forms!A21)</f>
        <v>0</v>
      </c>
      <c r="C20" s="70">
        <f>+forms!B21</f>
        <v>0</v>
      </c>
      <c r="D20" s="70">
        <f>+forms!C21</f>
        <v>0</v>
      </c>
      <c r="E20" s="68">
        <f>+forms!D21</f>
        <v>0</v>
      </c>
      <c r="F20" s="68">
        <f>+forms!E21</f>
        <v>0</v>
      </c>
      <c r="G20" s="71">
        <f>+forms!F21</f>
        <v>0</v>
      </c>
      <c r="H20" s="72">
        <f>+forms!G21</f>
        <v>125</v>
      </c>
      <c r="I20" s="73">
        <f>+forms!H21</f>
        <v>0</v>
      </c>
      <c r="L20" t="s">
        <v>60</v>
      </c>
      <c r="M20">
        <v>190</v>
      </c>
    </row>
    <row r="21" spans="2:13" x14ac:dyDescent="0.25">
      <c r="B21" s="69">
        <f>IF(forms!H22=0,0,+forms!A22)</f>
        <v>0</v>
      </c>
      <c r="C21" s="70">
        <f>+forms!B22</f>
        <v>0</v>
      </c>
      <c r="D21" s="70">
        <f>+forms!C22</f>
        <v>0</v>
      </c>
      <c r="E21" s="68">
        <f>+forms!D22</f>
        <v>0</v>
      </c>
      <c r="F21" s="68">
        <f>+forms!E22</f>
        <v>0</v>
      </c>
      <c r="G21" s="71">
        <f>+forms!F22</f>
        <v>0</v>
      </c>
      <c r="H21" s="72">
        <f>+forms!G22</f>
        <v>125</v>
      </c>
      <c r="I21" s="73">
        <f>+forms!H22</f>
        <v>0</v>
      </c>
      <c r="L21" t="s">
        <v>61</v>
      </c>
      <c r="M21">
        <v>200</v>
      </c>
    </row>
    <row r="22" spans="2:13" x14ac:dyDescent="0.25">
      <c r="B22" s="69">
        <f>IF(forms!H23=0,0,+forms!A23)</f>
        <v>0</v>
      </c>
      <c r="C22" s="70">
        <f>+forms!B23</f>
        <v>0</v>
      </c>
      <c r="D22" s="70">
        <f>+forms!C23</f>
        <v>0</v>
      </c>
      <c r="E22" s="68">
        <f>+forms!D23</f>
        <v>0</v>
      </c>
      <c r="F22" s="68">
        <f>+forms!E23</f>
        <v>0</v>
      </c>
      <c r="G22" s="71">
        <f>+forms!F23</f>
        <v>0</v>
      </c>
      <c r="H22" s="72">
        <f>+forms!G23</f>
        <v>125</v>
      </c>
      <c r="I22" s="73">
        <f>+forms!H23</f>
        <v>0</v>
      </c>
      <c r="L22" t="s">
        <v>62</v>
      </c>
      <c r="M22">
        <v>210</v>
      </c>
    </row>
    <row r="23" spans="2:13" x14ac:dyDescent="0.25">
      <c r="B23" s="69">
        <f>IF(forms!H24=0,0,+forms!A24)</f>
        <v>0</v>
      </c>
      <c r="C23" s="70">
        <f>+forms!B24</f>
        <v>0</v>
      </c>
      <c r="D23" s="70">
        <f>+forms!C24</f>
        <v>0</v>
      </c>
      <c r="E23" s="68">
        <f>+forms!D24</f>
        <v>0</v>
      </c>
      <c r="F23" s="68">
        <f>+forms!E24</f>
        <v>0</v>
      </c>
      <c r="G23" s="71">
        <f>+forms!F24</f>
        <v>0</v>
      </c>
      <c r="H23" s="72">
        <f>+forms!G24</f>
        <v>95</v>
      </c>
      <c r="I23" s="73">
        <f>+forms!H24</f>
        <v>0</v>
      </c>
      <c r="L23" t="s">
        <v>63</v>
      </c>
      <c r="M23">
        <v>220</v>
      </c>
    </row>
    <row r="24" spans="2:13" x14ac:dyDescent="0.25">
      <c r="B24" s="69">
        <f>IF(forms!H25=0,0,+forms!A25)</f>
        <v>0</v>
      </c>
      <c r="C24" s="70">
        <f>+forms!B25</f>
        <v>0</v>
      </c>
      <c r="D24" s="70">
        <f>+forms!C25</f>
        <v>0</v>
      </c>
      <c r="E24" s="68">
        <f>+forms!D25</f>
        <v>0</v>
      </c>
      <c r="F24" s="68">
        <f>+forms!E25</f>
        <v>0</v>
      </c>
      <c r="G24" s="71">
        <f>+forms!F25</f>
        <v>0</v>
      </c>
      <c r="H24" s="72">
        <f>+forms!G25</f>
        <v>95</v>
      </c>
      <c r="I24" s="73">
        <f>+forms!H25</f>
        <v>0</v>
      </c>
      <c r="L24" t="s">
        <v>64</v>
      </c>
      <c r="M24">
        <v>230</v>
      </c>
    </row>
    <row r="25" spans="2:13" x14ac:dyDescent="0.25">
      <c r="B25" s="69">
        <f>IF(forms!H26=0,0,+forms!A26)</f>
        <v>0</v>
      </c>
      <c r="C25" s="70">
        <f>+forms!B26</f>
        <v>0</v>
      </c>
      <c r="D25" s="70">
        <f>+forms!C26</f>
        <v>0</v>
      </c>
      <c r="E25" s="68">
        <f>+forms!D26</f>
        <v>0</v>
      </c>
      <c r="F25" s="68">
        <f>+forms!E26</f>
        <v>0</v>
      </c>
      <c r="G25" s="71">
        <f>+forms!F26</f>
        <v>0</v>
      </c>
      <c r="H25" s="72">
        <f>+forms!G26</f>
        <v>95</v>
      </c>
      <c r="I25" s="73">
        <f>+forms!H26</f>
        <v>0</v>
      </c>
      <c r="L25" t="s">
        <v>65</v>
      </c>
      <c r="M25">
        <v>240</v>
      </c>
    </row>
    <row r="26" spans="2:13" x14ac:dyDescent="0.25">
      <c r="B26" s="69">
        <f>IF(forms!H27=0,0,+forms!A27)</f>
        <v>0</v>
      </c>
      <c r="C26" s="70">
        <f>+forms!B27</f>
        <v>0</v>
      </c>
      <c r="D26" s="70">
        <f>+forms!C27</f>
        <v>0</v>
      </c>
      <c r="E26" s="68">
        <f>+forms!D27</f>
        <v>0</v>
      </c>
      <c r="F26" s="68">
        <f>+forms!E27</f>
        <v>0</v>
      </c>
      <c r="G26" s="71">
        <f>+forms!F27</f>
        <v>0</v>
      </c>
      <c r="H26" s="72">
        <f>+forms!G27</f>
        <v>95</v>
      </c>
      <c r="I26" s="73">
        <f>+forms!H27</f>
        <v>0</v>
      </c>
      <c r="L26" t="s">
        <v>66</v>
      </c>
      <c r="M26">
        <v>250</v>
      </c>
    </row>
    <row r="27" spans="2:13" ht="15.75" thickBot="1" x14ac:dyDescent="0.3">
      <c r="B27" s="203" t="str">
        <f>+forms!A28</f>
        <v>ACCOMMODATION TOURNAMENT TOTAL</v>
      </c>
      <c r="C27" s="204"/>
      <c r="D27" s="204"/>
      <c r="E27" s="204"/>
      <c r="F27" s="204"/>
      <c r="G27" s="204"/>
      <c r="H27" s="205"/>
      <c r="I27" s="74">
        <f>+forms!H28</f>
        <v>0</v>
      </c>
      <c r="K27" s="50"/>
      <c r="L27" t="s">
        <v>104</v>
      </c>
      <c r="M27">
        <v>260</v>
      </c>
    </row>
    <row r="28" spans="2:13" ht="52.9" customHeight="1" x14ac:dyDescent="0.25">
      <c r="B28" s="220" t="str">
        <f>+forms!A29</f>
        <v>MEALS</v>
      </c>
      <c r="C28" s="221"/>
      <c r="D28" s="221"/>
      <c r="E28" s="222"/>
      <c r="F28" s="60" t="str">
        <f>+forms!E29</f>
        <v>No. of lunches in the venue</v>
      </c>
      <c r="G28" s="60" t="str">
        <f>+forms!F29</f>
        <v>No. of lunches in hotel</v>
      </c>
      <c r="H28" s="60">
        <f>+forms!G29</f>
        <v>0</v>
      </c>
      <c r="I28" s="99" t="str">
        <f>+forms!H29</f>
        <v>TOTAL €</v>
      </c>
      <c r="L28" t="s">
        <v>105</v>
      </c>
      <c r="M28">
        <v>270</v>
      </c>
    </row>
    <row r="29" spans="2:13" ht="14.45" customHeight="1" x14ac:dyDescent="0.25">
      <c r="B29" s="223">
        <f>+forms!A31</f>
        <v>44763</v>
      </c>
      <c r="C29" s="224"/>
      <c r="D29" s="225"/>
      <c r="E29" s="75">
        <f>+forms!C31</f>
        <v>44763</v>
      </c>
      <c r="F29" s="76">
        <f>+forms!E31</f>
        <v>0</v>
      </c>
      <c r="G29" s="76">
        <f>+forms!F31</f>
        <v>0</v>
      </c>
      <c r="H29" s="76">
        <f>+forms!G31</f>
        <v>0</v>
      </c>
      <c r="I29" s="73">
        <f>+forms!H31</f>
        <v>0</v>
      </c>
      <c r="L29" t="s">
        <v>106</v>
      </c>
      <c r="M29" s="1">
        <v>280</v>
      </c>
    </row>
    <row r="30" spans="2:13" x14ac:dyDescent="0.25">
      <c r="B30" s="223">
        <f>+forms!A32</f>
        <v>44764</v>
      </c>
      <c r="C30" s="224"/>
      <c r="D30" s="225"/>
      <c r="E30" s="75">
        <f>+forms!C32</f>
        <v>44764</v>
      </c>
      <c r="F30" s="76">
        <f>+forms!E32</f>
        <v>0</v>
      </c>
      <c r="G30" s="76">
        <f>+forms!F32</f>
        <v>0</v>
      </c>
      <c r="H30" s="76">
        <f>+forms!G32</f>
        <v>0</v>
      </c>
      <c r="I30" s="73">
        <f>+forms!H32</f>
        <v>0</v>
      </c>
      <c r="L30" t="s">
        <v>67</v>
      </c>
      <c r="M30">
        <v>290</v>
      </c>
    </row>
    <row r="31" spans="2:13" x14ac:dyDescent="0.25">
      <c r="B31" s="223">
        <f>+forms!A33</f>
        <v>44765</v>
      </c>
      <c r="C31" s="224"/>
      <c r="D31" s="225"/>
      <c r="E31" s="75">
        <f>+forms!C33</f>
        <v>44765</v>
      </c>
      <c r="F31" s="76">
        <f>+forms!E33</f>
        <v>0</v>
      </c>
      <c r="G31" s="76">
        <f>+forms!F33</f>
        <v>0</v>
      </c>
      <c r="H31" s="76">
        <f>+forms!G33</f>
        <v>0</v>
      </c>
      <c r="I31" s="73">
        <f>+forms!H33</f>
        <v>0</v>
      </c>
      <c r="L31" t="s">
        <v>107</v>
      </c>
      <c r="M31">
        <v>300</v>
      </c>
    </row>
    <row r="32" spans="2:13" x14ac:dyDescent="0.25">
      <c r="B32" s="223">
        <f>+forms!A34</f>
        <v>44766</v>
      </c>
      <c r="C32" s="224"/>
      <c r="D32" s="225"/>
      <c r="E32" s="75">
        <f>+forms!C34</f>
        <v>44766</v>
      </c>
      <c r="F32" s="76">
        <f>+forms!E34</f>
        <v>0</v>
      </c>
      <c r="G32" s="76">
        <f>+forms!F34</f>
        <v>0</v>
      </c>
      <c r="H32" s="76">
        <f>+forms!G34</f>
        <v>0</v>
      </c>
      <c r="I32" s="73">
        <f>+forms!H34</f>
        <v>0</v>
      </c>
      <c r="L32" t="s">
        <v>68</v>
      </c>
      <c r="M32">
        <v>310</v>
      </c>
    </row>
    <row r="33" spans="2:13" ht="15.75" thickBot="1" x14ac:dyDescent="0.3">
      <c r="B33" s="203" t="str">
        <f>+forms!A35</f>
        <v>TOURNAMENT MEALS TOTAL</v>
      </c>
      <c r="C33" s="204"/>
      <c r="D33" s="204"/>
      <c r="E33" s="204"/>
      <c r="F33" s="204"/>
      <c r="G33" s="204"/>
      <c r="H33" s="205"/>
      <c r="I33" s="74">
        <f>+forms!H35</f>
        <v>0</v>
      </c>
      <c r="L33" t="s">
        <v>92</v>
      </c>
      <c r="M33">
        <v>320</v>
      </c>
    </row>
    <row r="34" spans="2:13" ht="15.75" thickBot="1" x14ac:dyDescent="0.3">
      <c r="B34" s="217" t="str">
        <f>+forms!A36</f>
        <v>Antigen tests (TOURNAMENT)</v>
      </c>
      <c r="C34" s="218"/>
      <c r="D34" s="218"/>
      <c r="E34" s="218"/>
      <c r="F34" s="218"/>
      <c r="G34" s="218"/>
      <c r="H34" s="219"/>
      <c r="I34" s="77">
        <f>+forms!H36</f>
        <v>0</v>
      </c>
      <c r="J34" s="33"/>
      <c r="L34" t="s">
        <v>93</v>
      </c>
      <c r="M34" s="1">
        <v>330</v>
      </c>
    </row>
    <row r="35" spans="2:13" ht="15.75" thickBot="1" x14ac:dyDescent="0.3">
      <c r="B35" s="217" t="s">
        <v>99</v>
      </c>
      <c r="C35" s="218"/>
      <c r="D35" s="218"/>
      <c r="E35" s="218"/>
      <c r="F35" s="218"/>
      <c r="G35" s="218"/>
      <c r="H35" s="219"/>
      <c r="I35" s="77">
        <f>+forms!H37</f>
        <v>0</v>
      </c>
      <c r="J35" s="33"/>
      <c r="L35" t="s">
        <v>94</v>
      </c>
      <c r="M35">
        <v>340</v>
      </c>
    </row>
    <row r="36" spans="2:13" x14ac:dyDescent="0.25">
      <c r="B36" s="247" t="str">
        <f>+forms!A38</f>
        <v>ACCOMMODATION TRAINING CAMP</v>
      </c>
      <c r="C36" s="248"/>
      <c r="D36" s="248"/>
      <c r="E36" s="248"/>
      <c r="F36" s="248"/>
      <c r="G36" s="248"/>
      <c r="H36" s="248"/>
      <c r="I36" s="249"/>
      <c r="J36" s="33"/>
      <c r="L36" t="s">
        <v>69</v>
      </c>
      <c r="M36">
        <v>350</v>
      </c>
    </row>
    <row r="37" spans="2:13" ht="14.45" customHeight="1" x14ac:dyDescent="0.25">
      <c r="B37" s="250" t="str">
        <f>+forms!A38</f>
        <v>ACCOMMODATION TRAINING CAMP</v>
      </c>
      <c r="C37" s="245" t="str">
        <f>+forms!B39</f>
        <v>Arrival date</v>
      </c>
      <c r="D37" s="216" t="str">
        <f>+forms!D39</f>
        <v>Departure date</v>
      </c>
      <c r="E37" s="216" t="str">
        <f>+forms!F39</f>
        <v>Number / rooms</v>
      </c>
      <c r="F37" s="216" t="str">
        <f>+forms!G39</f>
        <v>Number / persons</v>
      </c>
      <c r="G37" s="216" t="str">
        <f>+forms!H39</f>
        <v>Nights</v>
      </c>
      <c r="H37" s="216" t="s">
        <v>8</v>
      </c>
      <c r="I37" s="244" t="s">
        <v>3</v>
      </c>
      <c r="J37" s="33"/>
      <c r="L37" t="s">
        <v>70</v>
      </c>
      <c r="M37">
        <v>360</v>
      </c>
    </row>
    <row r="38" spans="2:13" x14ac:dyDescent="0.25">
      <c r="B38" s="251"/>
      <c r="C38" s="246"/>
      <c r="D38" s="216"/>
      <c r="E38" s="216"/>
      <c r="F38" s="216"/>
      <c r="G38" s="216"/>
      <c r="H38" s="216"/>
      <c r="I38" s="244"/>
      <c r="J38" s="33"/>
      <c r="L38" t="s">
        <v>88</v>
      </c>
      <c r="M38">
        <v>370</v>
      </c>
    </row>
    <row r="39" spans="2:13" x14ac:dyDescent="0.25">
      <c r="B39" s="69" t="str">
        <f>+forms!A41</f>
        <v>Single</v>
      </c>
      <c r="C39" s="75">
        <f>+forms!B41</f>
        <v>0</v>
      </c>
      <c r="D39" s="75">
        <f>+forms!D41</f>
        <v>0</v>
      </c>
      <c r="E39" s="100">
        <f>+forms!F41</f>
        <v>0</v>
      </c>
      <c r="F39" s="100">
        <f>+forms!G41</f>
        <v>0</v>
      </c>
      <c r="G39" s="100">
        <f>+forms!H41</f>
        <v>0</v>
      </c>
      <c r="H39" s="101">
        <f>IF(I39=0,0,IF(B39="Single",95,75))</f>
        <v>0</v>
      </c>
      <c r="I39" s="102">
        <f>+forms!I41</f>
        <v>0</v>
      </c>
      <c r="J39" s="33"/>
      <c r="L39" t="s">
        <v>71</v>
      </c>
      <c r="M39">
        <v>380</v>
      </c>
    </row>
    <row r="40" spans="2:13" x14ac:dyDescent="0.25">
      <c r="B40" s="69" t="str">
        <f>+forms!A42</f>
        <v>Single</v>
      </c>
      <c r="C40" s="75">
        <f>+forms!B42</f>
        <v>0</v>
      </c>
      <c r="D40" s="75">
        <f>+forms!D42</f>
        <v>0</v>
      </c>
      <c r="E40" s="100">
        <f>+forms!F42</f>
        <v>0</v>
      </c>
      <c r="F40" s="100">
        <f>+forms!G42</f>
        <v>0</v>
      </c>
      <c r="G40" s="100">
        <f>+forms!H42</f>
        <v>0</v>
      </c>
      <c r="H40" s="101">
        <f>IF(I40=0,0,IF(B40="Single",95,75))</f>
        <v>0</v>
      </c>
      <c r="I40" s="102">
        <f>+forms!I42</f>
        <v>0</v>
      </c>
      <c r="J40" s="33"/>
      <c r="L40" t="s">
        <v>72</v>
      </c>
      <c r="M40">
        <v>390</v>
      </c>
    </row>
    <row r="41" spans="2:13" x14ac:dyDescent="0.25">
      <c r="B41" s="69" t="str">
        <f>+forms!A43</f>
        <v>Double</v>
      </c>
      <c r="C41" s="75">
        <f>+forms!B43</f>
        <v>0</v>
      </c>
      <c r="D41" s="75">
        <f>+forms!D43</f>
        <v>0</v>
      </c>
      <c r="E41" s="100">
        <f>+forms!F43</f>
        <v>0</v>
      </c>
      <c r="F41" s="100">
        <f>+forms!G43</f>
        <v>0</v>
      </c>
      <c r="G41" s="100">
        <f>+forms!H43</f>
        <v>0</v>
      </c>
      <c r="H41" s="101">
        <f t="shared" ref="H41:H44" si="0">IF(I41=0,0,IF(B41="Single",95,75))</f>
        <v>0</v>
      </c>
      <c r="I41" s="102">
        <f>+forms!I43</f>
        <v>0</v>
      </c>
      <c r="J41" s="33"/>
      <c r="L41" t="s">
        <v>95</v>
      </c>
      <c r="M41">
        <v>400</v>
      </c>
    </row>
    <row r="42" spans="2:13" x14ac:dyDescent="0.25">
      <c r="B42" s="69" t="str">
        <f>+forms!A44</f>
        <v>Double</v>
      </c>
      <c r="C42" s="75">
        <f>+forms!B44</f>
        <v>0</v>
      </c>
      <c r="D42" s="75">
        <f>+forms!D44</f>
        <v>0</v>
      </c>
      <c r="E42" s="100">
        <f>+forms!F44</f>
        <v>0</v>
      </c>
      <c r="F42" s="100">
        <f>+forms!G44</f>
        <v>0</v>
      </c>
      <c r="G42" s="100">
        <f>+forms!H44</f>
        <v>0</v>
      </c>
      <c r="H42" s="101">
        <f t="shared" si="0"/>
        <v>0</v>
      </c>
      <c r="I42" s="102">
        <f>+forms!I44</f>
        <v>0</v>
      </c>
      <c r="J42" s="33"/>
      <c r="L42" t="s">
        <v>73</v>
      </c>
      <c r="M42">
        <v>410</v>
      </c>
    </row>
    <row r="43" spans="2:13" x14ac:dyDescent="0.25">
      <c r="B43" s="69" t="str">
        <f>+forms!A45</f>
        <v>Triple</v>
      </c>
      <c r="C43" s="75">
        <f>+forms!B45</f>
        <v>0</v>
      </c>
      <c r="D43" s="75">
        <f>+forms!D45</f>
        <v>0</v>
      </c>
      <c r="E43" s="100">
        <f>+forms!F45</f>
        <v>0</v>
      </c>
      <c r="F43" s="100">
        <f>+forms!G45</f>
        <v>0</v>
      </c>
      <c r="G43" s="100">
        <f>+forms!H45</f>
        <v>0</v>
      </c>
      <c r="H43" s="101">
        <f t="shared" si="0"/>
        <v>0</v>
      </c>
      <c r="I43" s="102">
        <f>+forms!I45</f>
        <v>0</v>
      </c>
      <c r="J43" s="33"/>
      <c r="L43" t="s">
        <v>74</v>
      </c>
      <c r="M43">
        <v>420</v>
      </c>
    </row>
    <row r="44" spans="2:13" x14ac:dyDescent="0.25">
      <c r="B44" s="69" t="str">
        <f>+forms!A46</f>
        <v>Triple</v>
      </c>
      <c r="C44" s="75">
        <f>+forms!B46</f>
        <v>0</v>
      </c>
      <c r="D44" s="75">
        <f>+forms!D46</f>
        <v>0</v>
      </c>
      <c r="E44" s="100">
        <f>+forms!F46</f>
        <v>0</v>
      </c>
      <c r="F44" s="100">
        <f>+forms!G46</f>
        <v>0</v>
      </c>
      <c r="G44" s="100">
        <f>+forms!H46</f>
        <v>0</v>
      </c>
      <c r="H44" s="101">
        <f t="shared" si="0"/>
        <v>0</v>
      </c>
      <c r="I44" s="102">
        <f>+forms!I46</f>
        <v>0</v>
      </c>
      <c r="J44" s="33"/>
      <c r="L44" t="s">
        <v>75</v>
      </c>
      <c r="M44">
        <v>430</v>
      </c>
    </row>
    <row r="45" spans="2:13" ht="15.75" thickBot="1" x14ac:dyDescent="0.3">
      <c r="B45" s="203" t="str">
        <f>+forms!A47</f>
        <v>ACCOMMODATION TRAINING CAMP TOTAL</v>
      </c>
      <c r="C45" s="204"/>
      <c r="D45" s="204"/>
      <c r="E45" s="204"/>
      <c r="F45" s="204"/>
      <c r="G45" s="204"/>
      <c r="H45" s="205"/>
      <c r="I45" s="74">
        <f>+forms!I47</f>
        <v>0</v>
      </c>
      <c r="J45" s="33"/>
      <c r="K45" s="50"/>
      <c r="L45" t="s">
        <v>76</v>
      </c>
      <c r="M45">
        <v>440</v>
      </c>
    </row>
    <row r="46" spans="2:13" ht="15.75" thickBot="1" x14ac:dyDescent="0.3">
      <c r="B46" s="203" t="str">
        <f>+forms!A48</f>
        <v>TRANSPORT TO and FROM TRAINING CAMP - 30€ /person</v>
      </c>
      <c r="C46" s="204"/>
      <c r="D46" s="204"/>
      <c r="E46" s="204"/>
      <c r="F46" s="204"/>
      <c r="G46" s="204"/>
      <c r="H46" s="205"/>
      <c r="I46" s="74">
        <f>+forms!I49</f>
        <v>0</v>
      </c>
      <c r="J46" s="33"/>
      <c r="L46" t="s">
        <v>77</v>
      </c>
      <c r="M46">
        <v>450</v>
      </c>
    </row>
    <row r="47" spans="2:13" ht="15.75" thickBot="1" x14ac:dyDescent="0.3">
      <c r="B47" s="203" t="str">
        <f>+forms!A50</f>
        <v>PCR exit tests</v>
      </c>
      <c r="C47" s="204"/>
      <c r="D47" s="204"/>
      <c r="E47" s="204"/>
      <c r="F47" s="204"/>
      <c r="G47" s="204"/>
      <c r="H47" s="205"/>
      <c r="I47" s="74">
        <f>+forms!I50</f>
        <v>0</v>
      </c>
      <c r="J47" s="33"/>
      <c r="L47" t="s">
        <v>78</v>
      </c>
      <c r="M47">
        <v>460</v>
      </c>
    </row>
    <row r="48" spans="2:13" ht="15.75" thickBot="1" x14ac:dyDescent="0.3">
      <c r="B48" s="203" t="str">
        <f>+forms!A51</f>
        <v>Antigen tests Training Camp</v>
      </c>
      <c r="C48" s="204"/>
      <c r="D48" s="204"/>
      <c r="E48" s="204"/>
      <c r="F48" s="204"/>
      <c r="G48" s="204"/>
      <c r="H48" s="205"/>
      <c r="I48" s="74">
        <f>+forms!I51</f>
        <v>0</v>
      </c>
      <c r="J48" s="33"/>
      <c r="L48" t="s">
        <v>79</v>
      </c>
      <c r="M48">
        <v>470</v>
      </c>
    </row>
    <row r="49" spans="2:13" ht="15" customHeight="1" thickBot="1" x14ac:dyDescent="0.3">
      <c r="B49" s="217" t="str">
        <f>+forms!A52</f>
        <v>TOTAL</v>
      </c>
      <c r="C49" s="218"/>
      <c r="D49" s="218"/>
      <c r="E49" s="218"/>
      <c r="F49" s="218"/>
      <c r="G49" s="218"/>
      <c r="H49" s="219"/>
      <c r="I49" s="77">
        <f>+forms!H52</f>
        <v>0</v>
      </c>
      <c r="J49" s="33"/>
      <c r="L49" t="s">
        <v>80</v>
      </c>
      <c r="M49" s="1">
        <v>480</v>
      </c>
    </row>
    <row r="50" spans="2:13" ht="15.75" thickBot="1" x14ac:dyDescent="0.3">
      <c r="B50" s="210" t="s">
        <v>84</v>
      </c>
      <c r="C50" s="211"/>
      <c r="D50" s="211"/>
      <c r="E50" s="211"/>
      <c r="F50" s="211"/>
      <c r="G50" s="211"/>
      <c r="H50" s="212"/>
      <c r="I50" s="103"/>
      <c r="J50" s="33"/>
      <c r="L50" t="s">
        <v>81</v>
      </c>
      <c r="M50" s="1">
        <v>490</v>
      </c>
    </row>
    <row r="51" spans="2:13" ht="15.75" thickBot="1" x14ac:dyDescent="0.3">
      <c r="B51" s="213" t="s">
        <v>85</v>
      </c>
      <c r="C51" s="214"/>
      <c r="D51" s="214"/>
      <c r="E51" s="214"/>
      <c r="F51" s="214"/>
      <c r="G51" s="214"/>
      <c r="H51" s="215"/>
      <c r="I51" s="78">
        <f>IF(I50&gt;I49,I50-I49,0)</f>
        <v>0</v>
      </c>
      <c r="J51" s="33"/>
      <c r="L51" t="s">
        <v>82</v>
      </c>
      <c r="M51" s="1">
        <v>500</v>
      </c>
    </row>
    <row r="52" spans="2:13" ht="15.75" thickBot="1" x14ac:dyDescent="0.3">
      <c r="B52" s="210" t="s">
        <v>86</v>
      </c>
      <c r="C52" s="211"/>
      <c r="D52" s="211"/>
      <c r="E52" s="211"/>
      <c r="F52" s="211"/>
      <c r="G52" s="211"/>
      <c r="H52" s="212"/>
      <c r="I52" s="78">
        <f ca="1">IF(G14&lt;44736,0,IF(I49&gt;I50,I49-I50,0))</f>
        <v>0</v>
      </c>
      <c r="J52" s="33"/>
      <c r="L52" t="s">
        <v>83</v>
      </c>
      <c r="M52" s="1">
        <v>510</v>
      </c>
    </row>
    <row r="53" spans="2:13" x14ac:dyDescent="0.25">
      <c r="B53" s="2"/>
      <c r="F53" s="51"/>
      <c r="G53" s="51"/>
      <c r="H53" s="51"/>
      <c r="I53" s="51"/>
      <c r="J53" s="50"/>
      <c r="L53" s="1" t="s">
        <v>96</v>
      </c>
      <c r="M53" s="1">
        <v>520</v>
      </c>
    </row>
    <row r="54" spans="2:13" ht="15.75" thickBot="1" x14ac:dyDescent="0.3"/>
    <row r="55" spans="2:13" ht="27" thickBot="1" x14ac:dyDescent="0.45">
      <c r="B55" s="206" t="s">
        <v>7</v>
      </c>
      <c r="C55" s="207"/>
      <c r="D55" s="208">
        <f>+I49</f>
        <v>0</v>
      </c>
      <c r="E55" s="209"/>
      <c r="G55" s="4"/>
      <c r="H55" s="4"/>
      <c r="I55" s="4"/>
      <c r="J55" s="4"/>
    </row>
    <row r="56" spans="2:13" x14ac:dyDescent="0.25">
      <c r="G56" s="4"/>
      <c r="H56" s="4"/>
      <c r="I56" s="4"/>
      <c r="J56" s="4"/>
    </row>
    <row r="57" spans="2:13" x14ac:dyDescent="0.25">
      <c r="G57" s="4"/>
      <c r="H57" s="4"/>
    </row>
    <row r="59" spans="2:13" x14ac:dyDescent="0.25">
      <c r="G59" s="5"/>
      <c r="H59" s="5"/>
    </row>
    <row r="60" spans="2:13" ht="15.75" x14ac:dyDescent="0.25">
      <c r="G60" s="6" t="s">
        <v>18</v>
      </c>
    </row>
    <row r="65" spans="12:13" x14ac:dyDescent="0.25">
      <c r="M65"/>
    </row>
    <row r="66" spans="12:13" x14ac:dyDescent="0.25">
      <c r="M66"/>
    </row>
    <row r="67" spans="12:13" x14ac:dyDescent="0.25">
      <c r="M67"/>
    </row>
    <row r="68" spans="12:13" x14ac:dyDescent="0.25">
      <c r="M68"/>
    </row>
    <row r="69" spans="12:13" x14ac:dyDescent="0.25">
      <c r="M69"/>
    </row>
    <row r="70" spans="12:13" x14ac:dyDescent="0.25">
      <c r="M70"/>
    </row>
    <row r="71" spans="12:13" x14ac:dyDescent="0.25">
      <c r="L71"/>
      <c r="M71"/>
    </row>
    <row r="72" spans="12:13" x14ac:dyDescent="0.25">
      <c r="L72"/>
      <c r="M72"/>
    </row>
    <row r="73" spans="12:13" x14ac:dyDescent="0.25">
      <c r="L73"/>
      <c r="M73"/>
    </row>
    <row r="74" spans="12:13" x14ac:dyDescent="0.25">
      <c r="M74"/>
    </row>
  </sheetData>
  <sheetProtection algorithmName="SHA-512" hashValue="UL1eWNhIR+5sreR7ZVhmFKH9iuOXmw/QzEGKj/YDtIU3iOQ3ZTsdkb6mydrA49l/p/yz8syEvUXiPGoLRjQG7w==" saltValue="X/qRUkj6kB64YJYPviF+ZQ==" spinCount="100000" sheet="1" selectLockedCells="1"/>
  <mergeCells count="43">
    <mergeCell ref="B16:I16"/>
    <mergeCell ref="B36:I36"/>
    <mergeCell ref="C37:C38"/>
    <mergeCell ref="D37:D38"/>
    <mergeCell ref="E37:E38"/>
    <mergeCell ref="F37:F38"/>
    <mergeCell ref="G37:G38"/>
    <mergeCell ref="H37:H38"/>
    <mergeCell ref="I37:I38"/>
    <mergeCell ref="B37:B38"/>
    <mergeCell ref="I17:I18"/>
    <mergeCell ref="C17:C18"/>
    <mergeCell ref="D17:D18"/>
    <mergeCell ref="E17:E18"/>
    <mergeCell ref="F17:F18"/>
    <mergeCell ref="G17:G18"/>
    <mergeCell ref="B2:I3"/>
    <mergeCell ref="B14:C14"/>
    <mergeCell ref="D14:E14"/>
    <mergeCell ref="G14:H14"/>
    <mergeCell ref="D15:I15"/>
    <mergeCell ref="B11:F13"/>
    <mergeCell ref="G11:I13"/>
    <mergeCell ref="H17:H18"/>
    <mergeCell ref="B49:H49"/>
    <mergeCell ref="B27:H27"/>
    <mergeCell ref="B52:H52"/>
    <mergeCell ref="B34:H34"/>
    <mergeCell ref="B35:H35"/>
    <mergeCell ref="B28:E28"/>
    <mergeCell ref="B29:D29"/>
    <mergeCell ref="B30:D30"/>
    <mergeCell ref="B31:D31"/>
    <mergeCell ref="B32:D32"/>
    <mergeCell ref="B45:H45"/>
    <mergeCell ref="B33:H33"/>
    <mergeCell ref="B46:H46"/>
    <mergeCell ref="B47:H47"/>
    <mergeCell ref="B48:H48"/>
    <mergeCell ref="B55:C55"/>
    <mergeCell ref="D55:E55"/>
    <mergeCell ref="B50:H50"/>
    <mergeCell ref="B51:H51"/>
  </mergeCells>
  <dataValidations count="2">
    <dataValidation imeMode="off" allowBlank="1" showInputMessage="1" showErrorMessage="1" sqref="E4:F9 B2 I14:J15 D14:D15 B14:B16 C15 B4:B10 B55:B56 D55 B54:E54 F55:I55 I56 G56:H57 B36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Roman Kalous</cp:lastModifiedBy>
  <cp:lastPrinted>2021-03-05T04:21:03Z</cp:lastPrinted>
  <dcterms:created xsi:type="dcterms:W3CDTF">2012-01-10T18:33:01Z</dcterms:created>
  <dcterms:modified xsi:type="dcterms:W3CDTF">2022-06-14T14:00:33Z</dcterms:modified>
</cp:coreProperties>
</file>