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2\"/>
    </mc:Choice>
  </mc:AlternateContent>
  <xr:revisionPtr revIDLastSave="0" documentId="13_ncr:1_{E1B2287A-2F97-424E-9B48-20DAB95E80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H25" i="2" s="1"/>
  <c r="G25" i="1"/>
  <c r="H24" i="2" s="1"/>
  <c r="G24" i="1"/>
  <c r="H23" i="2" s="1"/>
  <c r="G23" i="1"/>
  <c r="G22" i="1"/>
  <c r="H21" i="2" s="1"/>
  <c r="G21" i="1"/>
  <c r="H20" i="2" s="1"/>
  <c r="G20" i="1"/>
  <c r="B41" i="2"/>
  <c r="H43" i="1"/>
  <c r="I41" i="2" s="1"/>
  <c r="H42" i="1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G23" i="2"/>
  <c r="F23" i="2"/>
  <c r="D23" i="2"/>
  <c r="C23" i="2"/>
  <c r="F22" i="2"/>
  <c r="D22" i="2"/>
  <c r="C22" i="2"/>
  <c r="F21" i="2"/>
  <c r="D21" i="2"/>
  <c r="C21" i="2"/>
  <c r="F20" i="2"/>
  <c r="D20" i="2"/>
  <c r="C20" i="2"/>
  <c r="H40" i="1"/>
  <c r="I38" i="2" s="1"/>
  <c r="H39" i="1"/>
  <c r="H38" i="1"/>
  <c r="F25" i="1"/>
  <c r="D25" i="1"/>
  <c r="E24" i="2" s="1"/>
  <c r="F24" i="1"/>
  <c r="D24" i="1"/>
  <c r="E23" i="2" s="1"/>
  <c r="H22" i="2"/>
  <c r="F23" i="1"/>
  <c r="G22" i="2" s="1"/>
  <c r="D23" i="1"/>
  <c r="E22" i="2" s="1"/>
  <c r="F22" i="1"/>
  <c r="G21" i="2" s="1"/>
  <c r="D22" i="1"/>
  <c r="E21" i="2" s="1"/>
  <c r="F21" i="1"/>
  <c r="G20" i="2" s="1"/>
  <c r="D21" i="1"/>
  <c r="E20" i="2" s="1"/>
  <c r="H27" i="2"/>
  <c r="F28" i="1"/>
  <c r="G27" i="2" s="1"/>
  <c r="D28" i="1"/>
  <c r="E27" i="2" s="1"/>
  <c r="H26" i="2"/>
  <c r="F27" i="1"/>
  <c r="G26" i="2" s="1"/>
  <c r="D27" i="1"/>
  <c r="E26" i="2" s="1"/>
  <c r="H30" i="2"/>
  <c r="H29" i="2"/>
  <c r="H28" i="2"/>
  <c r="H37" i="1"/>
  <c r="H36" i="1"/>
  <c r="H35" i="1"/>
  <c r="I33" i="2" s="1"/>
  <c r="C35" i="1"/>
  <c r="A35" i="1" s="1"/>
  <c r="B33" i="2" s="1"/>
  <c r="D14" i="2"/>
  <c r="G14" i="2"/>
  <c r="B48" i="1"/>
  <c r="B49" i="1" s="1"/>
  <c r="H49" i="1"/>
  <c r="I49" i="1"/>
  <c r="H25" i="1" l="1"/>
  <c r="B24" i="2" s="1"/>
  <c r="D47" i="1"/>
  <c r="D48" i="1" s="1"/>
  <c r="D49" i="1" s="1"/>
  <c r="D50" i="1" s="1"/>
  <c r="D51" i="1" s="1"/>
  <c r="E33" i="2"/>
  <c r="G24" i="2"/>
  <c r="H23" i="1"/>
  <c r="B22" i="2" s="1"/>
  <c r="H21" i="1"/>
  <c r="B20" i="2" s="1"/>
  <c r="H27" i="1"/>
  <c r="H24" i="1"/>
  <c r="H22" i="1"/>
  <c r="H41" i="1"/>
  <c r="H28" i="1"/>
  <c r="B50" i="1"/>
  <c r="B51" i="1" s="1"/>
  <c r="I24" i="2" l="1"/>
  <c r="I20" i="2"/>
  <c r="I22" i="2"/>
  <c r="B27" i="2"/>
  <c r="I27" i="2"/>
  <c r="B23" i="2"/>
  <c r="I23" i="2"/>
  <c r="B26" i="2"/>
  <c r="I26" i="2"/>
  <c r="B21" i="2"/>
  <c r="I21" i="2"/>
  <c r="B39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37" i="2"/>
  <c r="I36" i="2"/>
  <c r="I35" i="2"/>
  <c r="I34" i="2"/>
  <c r="I39" i="2" l="1"/>
  <c r="I40" i="2" l="1"/>
  <c r="F31" i="1"/>
  <c r="G30" i="2" s="1"/>
  <c r="D31" i="1"/>
  <c r="E30" i="2" s="1"/>
  <c r="D26" i="1"/>
  <c r="E25" i="2" s="1"/>
  <c r="F30" i="1"/>
  <c r="G29" i="2" s="1"/>
  <c r="D30" i="1"/>
  <c r="E29" i="2" s="1"/>
  <c r="F29" i="1"/>
  <c r="G28" i="2" s="1"/>
  <c r="D29" i="1"/>
  <c r="E28" i="2" s="1"/>
  <c r="F26" i="1"/>
  <c r="G25" i="2" s="1"/>
  <c r="G11" i="2"/>
  <c r="B11" i="2"/>
  <c r="H29" i="1" l="1"/>
  <c r="H30" i="1"/>
  <c r="H31" i="1"/>
  <c r="H26" i="1"/>
  <c r="D20" i="1"/>
  <c r="F20" i="1"/>
  <c r="H20" i="1" s="1"/>
  <c r="B40" i="2"/>
  <c r="B42" i="2"/>
  <c r="I50" i="1"/>
  <c r="I51" i="1" s="1"/>
  <c r="I52" i="1" s="1"/>
  <c r="I53" i="1" s="1"/>
  <c r="I54" i="1" s="1"/>
  <c r="I55" i="1" s="1"/>
  <c r="I56" i="1" s="1"/>
  <c r="I57" i="1" s="1"/>
  <c r="I58" i="1" s="1"/>
  <c r="H50" i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B31" i="2"/>
  <c r="B16" i="2"/>
  <c r="B18" i="2"/>
  <c r="B17" i="2"/>
  <c r="F19" i="2"/>
  <c r="D19" i="2"/>
  <c r="C19" i="2"/>
  <c r="D15" i="2"/>
  <c r="B28" i="2" l="1"/>
  <c r="I28" i="2"/>
  <c r="B25" i="2"/>
  <c r="I25" i="2"/>
  <c r="B30" i="2"/>
  <c r="I30" i="2"/>
  <c r="B29" i="2"/>
  <c r="I29" i="2"/>
  <c r="H32" i="1"/>
  <c r="H44" i="1" s="1"/>
  <c r="C36" i="1"/>
  <c r="E19" i="2"/>
  <c r="G19" i="2"/>
  <c r="E34" i="2" l="1"/>
  <c r="C37" i="1"/>
  <c r="A36" i="1"/>
  <c r="B34" i="2" s="1"/>
  <c r="H19" i="2"/>
  <c r="E35" i="2" l="1"/>
  <c r="C38" i="1"/>
  <c r="A37" i="1"/>
  <c r="B35" i="2" s="1"/>
  <c r="I31" i="2"/>
  <c r="B19" i="2"/>
  <c r="I19" i="2"/>
  <c r="E36" i="2" l="1"/>
  <c r="A38" i="1"/>
  <c r="B36" i="2" s="1"/>
  <c r="C39" i="1"/>
  <c r="C40" i="1" s="1"/>
  <c r="I42" i="2"/>
  <c r="I45" i="2" s="1"/>
  <c r="A40" i="1" l="1"/>
  <c r="B38" i="2" s="1"/>
  <c r="E38" i="2"/>
  <c r="E37" i="2"/>
  <c r="A39" i="1"/>
  <c r="B37" i="2" s="1"/>
  <c r="I44" i="2"/>
  <c r="D48" i="2"/>
</calcChain>
</file>

<file path=xl/sharedStrings.xml><?xml version="1.0" encoding="utf-8"?>
<sst xmlns="http://schemas.openxmlformats.org/spreadsheetml/2006/main" count="141" uniqueCount="115">
  <si>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</si>
  <si>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</si>
  <si>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</si>
  <si>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</si>
  <si>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</si>
  <si>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</si>
  <si>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</si>
  <si>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</si>
  <si>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</si>
  <si>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</si>
  <si>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</si>
  <si>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</si>
  <si>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</si>
  <si>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</si>
  <si>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</si>
  <si>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</si>
  <si>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</si>
  <si>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</si>
  <si>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</si>
  <si>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</si>
  <si>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</si>
  <si>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</si>
  <si>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</si>
  <si>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</si>
  <si>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</si>
  <si>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</si>
  <si>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</si>
  <si>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</si>
  <si>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</si>
  <si>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</si>
  <si>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</si>
  <si>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</si>
  <si>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</si>
  <si>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</si>
  <si>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</si>
  <si>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</si>
  <si>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</si>
  <si>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</si>
  <si>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</si>
  <si>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</si>
  <si>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</si>
  <si>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</si>
  <si>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</si>
  <si>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</si>
  <si>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</si>
  <si>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</si>
  <si>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</si>
  <si>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</si>
  <si>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</si>
  <si>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</si>
  <si>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</si>
  <si>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</si>
  <si>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</si>
  <si>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</si>
  <si>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</si>
  <si>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</si>
  <si>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</si>
  <si>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</si>
  <si>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</si>
  <si>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</si>
  <si>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</si>
  <si>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</si>
  <si>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</si>
  <si>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</si>
  <si>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</si>
  <si>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</si>
  <si>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</si>
  <si>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</si>
  <si>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</si>
  <si>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</si>
  <si>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</si>
  <si>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</si>
  <si>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</si>
  <si>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</si>
  <si>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</si>
  <si>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</si>
  <si>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</si>
  <si>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</si>
  <si>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</si>
  <si>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</si>
  <si>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</si>
  <si>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</si>
  <si>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</si>
  <si>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</si>
  <si>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</si>
  <si>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</si>
  <si>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</si>
  <si>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</si>
  <si>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</si>
  <si>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</si>
  <si>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</si>
  <si>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</si>
  <si>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</si>
  <si>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</si>
  <si>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</si>
  <si>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No. of lunches in the venue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</si>
  <si>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</si>
  <si>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</si>
  <si>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</si>
  <si>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</si>
  <si>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</si>
  <si>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DUO</t>
  </si>
  <si>
    <t>PRAGUE  2022</t>
  </si>
  <si>
    <t>TOURNAMENT MEALS TOTAL</t>
  </si>
  <si>
    <t>ACCOMMODATION TOURNAMENT TOTAL</t>
  </si>
  <si>
    <t>No. of dinners in hotel</t>
  </si>
  <si>
    <t>No. of PCR tests</t>
  </si>
  <si>
    <t>No. of Rapid ATG tests</t>
  </si>
  <si>
    <t>Single BB</t>
  </si>
  <si>
    <t>Double BB</t>
  </si>
  <si>
    <t>EUROPEAN JUDO CHAMPIONSHIPS JUNIORS</t>
  </si>
  <si>
    <t>Please send before August 15, 2022, to hotel@czechjudo.cz</t>
  </si>
  <si>
    <t>Choose your hotel</t>
  </si>
  <si>
    <t>Olympik</t>
  </si>
  <si>
    <r>
      <t xml:space="preserve">ACCOMMODATION TOURNAMENT </t>
    </r>
    <r>
      <rPr>
        <b/>
        <sz val="14"/>
        <color rgb="FFFF0000"/>
        <rFont val="Calibri"/>
        <family val="2"/>
        <charset val="238"/>
        <scheme val="minor"/>
      </rPr>
      <t>3 nights min. obligatory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</si>
</sst>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28" fillId="10" borderId="1" xfId="0" applyNumberFormat="1" applyFont="1" applyFill="1" applyBorder="1" applyProtection="1"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4" fontId="28" fillId="9" borderId="1" xfId="0" applyNumberFormat="1" applyFont="1" applyFill="1" applyBorder="1" applyProtection="1">
      <protection hidden="1"/>
    </xf>
    <xf numFmtId="0" fontId="1" fillId="14" borderId="1" xfId="0" applyFont="1" applyFill="1" applyBorder="1" applyAlignment="1" applyProtection="1">
      <protection hidden="1"/>
    </xf>
    <xf numFmtId="0" fontId="1" fillId="14" borderId="1" xfId="0" applyFont="1" applyFill="1" applyBorder="1" applyAlignment="1" applyProtection="1">
      <alignment horizontal="center"/>
      <protection hidden="1"/>
    </xf>
    <xf numFmtId="1" fontId="1" fillId="14" borderId="1" xfId="0" applyNumberFormat="1" applyFont="1" applyFill="1" applyBorder="1" applyAlignment="1" applyProtection="1">
      <alignment horizont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4" fontId="18" fillId="14" borderId="5" xfId="0" applyNumberFormat="1" applyFont="1" applyFill="1" applyBorder="1" applyAlignment="1" applyProtection="1">
      <alignment horizontal="right" vertical="center"/>
      <protection hidden="1"/>
    </xf>
    <xf numFmtId="0" fontId="30" fillId="15" borderId="1" xfId="0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18" fillId="11" borderId="5" xfId="0" applyNumberFormat="1" applyFont="1" applyFill="1" applyBorder="1" applyAlignment="1" applyProtection="1">
      <alignment horizontal="center" vertical="center"/>
      <protection hidden="1"/>
    </xf>
    <xf numFmtId="168" fontId="18" fillId="11" borderId="4" xfId="0" applyNumberFormat="1" applyFont="1" applyFill="1" applyBorder="1" applyAlignment="1" applyProtection="1">
      <alignment horizontal="center" vertical="center"/>
      <protection hidden="1"/>
    </xf>
    <xf numFmtId="169" fontId="18" fillId="11" borderId="5" xfId="0" applyNumberFormat="1" applyFont="1" applyFill="1" applyBorder="1" applyAlignment="1" applyProtection="1">
      <alignment horizontal="center" vertical="center"/>
      <protection hidden="1"/>
    </xf>
    <xf numFmtId="169" fontId="18" fillId="11" borderId="4" xfId="0" applyNumberFormat="1" applyFont="1" applyFill="1" applyBorder="1" applyAlignment="1" applyProtection="1">
      <alignment horizontal="center" vertical="center"/>
      <protection hidden="1"/>
    </xf>
    <xf numFmtId="164" fontId="28" fillId="10" borderId="1" xfId="0" applyNumberFormat="1" applyFont="1" applyFill="1" applyBorder="1" applyAlignment="1" applyProtection="1">
      <alignment horizontal="center"/>
      <protection hidden="1"/>
    </xf>
    <xf numFmtId="164" fontId="28" fillId="11" borderId="5" xfId="0" applyNumberFormat="1" applyFont="1" applyFill="1" applyBorder="1" applyAlignment="1" applyProtection="1">
      <alignment horizontal="center"/>
      <protection hidden="1"/>
    </xf>
    <xf numFmtId="164" fontId="28" fillId="11" borderId="4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18" fillId="14" borderId="1" xfId="0" applyNumberFormat="1" applyFont="1" applyFill="1" applyBorder="1" applyAlignment="1" applyProtection="1">
      <alignment horizontal="center" vertical="center"/>
      <protection hidden="1"/>
    </xf>
    <xf numFmtId="0" fontId="18" fillId="14" borderId="5" xfId="0" applyFont="1" applyFill="1" applyBorder="1" applyAlignment="1" applyProtection="1">
      <alignment horizontal="center"/>
      <protection hidden="1"/>
    </xf>
    <xf numFmtId="0" fontId="18" fillId="14" borderId="6" xfId="0" applyFont="1" applyFill="1" applyBorder="1" applyAlignment="1" applyProtection="1">
      <alignment horizontal="center"/>
      <protection hidden="1"/>
    </xf>
    <xf numFmtId="0" fontId="18" fillId="14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168" fontId="21" fillId="9" borderId="5" xfId="0" applyNumberFormat="1" applyFont="1" applyFill="1" applyBorder="1" applyAlignment="1" applyProtection="1">
      <alignment horizontal="center" vertical="center"/>
      <protection hidden="1"/>
    </xf>
    <xf numFmtId="168" fontId="21" fillId="9" borderId="4" xfId="0" applyNumberFormat="1" applyFont="1" applyFill="1" applyBorder="1" applyAlignment="1" applyProtection="1">
      <alignment horizontal="center" vertical="center"/>
      <protection hidden="1"/>
    </xf>
    <xf numFmtId="169" fontId="21" fillId="9" borderId="5" xfId="0" applyNumberFormat="1" applyFont="1" applyFill="1" applyBorder="1" applyAlignment="1" applyProtection="1">
      <alignment horizontal="center" vertical="center"/>
      <protection hidden="1"/>
    </xf>
    <xf numFmtId="169" fontId="21" fillId="9" borderId="4" xfId="0" applyNumberFormat="1" applyFont="1" applyFill="1" applyBorder="1" applyAlignment="1" applyProtection="1">
      <alignment horizontal="center" vertical="center"/>
      <protection hidden="1"/>
    </xf>
    <xf numFmtId="164" fontId="28" fillId="9" borderId="1" xfId="0" applyNumberFormat="1" applyFont="1" applyFill="1" applyBorder="1" applyAlignment="1" applyProtection="1">
      <alignment horizont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1" fillId="12" borderId="1" xfId="0" applyNumberFormat="1" applyFont="1" applyFill="1" applyBorder="1" applyAlignment="1" applyProtection="1">
      <alignment horizontal="center"/>
      <protection hidden="1"/>
    </xf>
    <xf numFmtId="168" fontId="21" fillId="10" borderId="5" xfId="0" applyNumberFormat="1" applyFont="1" applyFill="1" applyBorder="1" applyAlignment="1" applyProtection="1">
      <alignment horizontal="center" vertical="center"/>
      <protection hidden="1"/>
    </xf>
    <xf numFmtId="168" fontId="21" fillId="10" borderId="4" xfId="0" applyNumberFormat="1" applyFont="1" applyFill="1" applyBorder="1" applyAlignment="1" applyProtection="1">
      <alignment horizontal="center" vertical="center"/>
      <protection hidden="1"/>
    </xf>
    <xf numFmtId="169" fontId="21" fillId="10" borderId="5" xfId="0" applyNumberFormat="1" applyFont="1" applyFill="1" applyBorder="1" applyAlignment="1" applyProtection="1">
      <alignment horizontal="center" vertical="center"/>
      <protection hidden="1"/>
    </xf>
    <xf numFmtId="169" fontId="21" fillId="10" borderId="4" xfId="0" applyNumberFormat="1" applyFont="1" applyFill="1" applyBorder="1" applyAlignment="1" applyProtection="1">
      <alignment horizontal="center" vertic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200967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1934" cy="82404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49</xdr:row>
      <xdr:rowOff>6315</xdr:rowOff>
    </xdr:from>
    <xdr:to>
      <xdr:col>7</xdr:col>
      <xdr:colOff>105540</xdr:colOff>
      <xdr:row>51</xdr:row>
      <xdr:rowOff>75825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4F4C3A55-0345-4ED3-B7C4-19DD41B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2620" y="10722315"/>
          <a:ext cx="1144920" cy="429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45</xdr:row>
      <xdr:rowOff>28574</xdr:rowOff>
    </xdr:from>
    <xdr:to>
      <xdr:col>9</xdr:col>
      <xdr:colOff>17145</xdr:colOff>
      <xdr:row>50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5355D56A-30AD-4B52-B386-E68E67A9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6300" y="9856574"/>
          <a:ext cx="1306845" cy="1176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showZeros="0" tabSelected="1" zoomScale="91" zoomScaleNormal="100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7" width="9.109375" style="1"/>
    <col min="8" max="8" width="11.77734375" style="1" bestFit="1" customWidth="1"/>
    <col min="9" max="9" width="10.44140625" style="1" customWidth="1"/>
    <col min="10" max="16384" width="9.109375" style="1"/>
  </cols>
  <sheetData>
    <row r="1" spans="1:9" ht="54.6" customHeight="1" x14ac:dyDescent="0.3"/>
    <row r="3" spans="1:9" ht="29.4" x14ac:dyDescent="0.45">
      <c r="A3" s="141" t="s">
        <v>110</v>
      </c>
      <c r="B3" s="141"/>
      <c r="C3" s="141"/>
      <c r="D3" s="141"/>
      <c r="E3" s="141"/>
      <c r="F3" s="141"/>
      <c r="G3" s="141"/>
      <c r="H3" s="141"/>
      <c r="I3" s="141"/>
    </row>
    <row r="4" spans="1:9" ht="29.4" x14ac:dyDescent="0.45">
      <c r="A4" s="141" t="s">
        <v>102</v>
      </c>
      <c r="B4" s="141"/>
      <c r="C4" s="141"/>
      <c r="D4" s="141"/>
      <c r="E4" s="141"/>
      <c r="F4" s="141"/>
      <c r="G4" s="141"/>
      <c r="H4" s="141"/>
      <c r="I4" s="141"/>
    </row>
    <row r="5" spans="1:9" ht="29.4" x14ac:dyDescent="0.45">
      <c r="A5" s="141" t="s">
        <v>87</v>
      </c>
      <c r="B5" s="141"/>
      <c r="C5" s="141"/>
      <c r="D5" s="141"/>
      <c r="E5" s="141"/>
      <c r="F5" s="141"/>
      <c r="G5" s="141"/>
      <c r="H5" s="141"/>
      <c r="I5" s="141"/>
    </row>
    <row r="6" spans="1:9" ht="35.4" customHeight="1" x14ac:dyDescent="0.3">
      <c r="A6" s="149" t="s">
        <v>38</v>
      </c>
      <c r="B6" s="149"/>
      <c r="C6" s="149"/>
      <c r="D6" s="149"/>
      <c r="E6" s="149"/>
      <c r="F6" s="149"/>
      <c r="G6" s="149"/>
      <c r="H6" s="149"/>
      <c r="I6" s="149"/>
    </row>
    <row r="7" spans="1:9" s="21" customFormat="1" ht="17.399999999999999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41.25" customHeight="1" x14ac:dyDescent="0.3">
      <c r="A8" s="31" t="s">
        <v>37</v>
      </c>
      <c r="B8" s="150" t="s">
        <v>85</v>
      </c>
      <c r="C8" s="150"/>
      <c r="D8" s="150"/>
      <c r="E8" s="150"/>
      <c r="F8" s="150"/>
      <c r="G8" s="150"/>
      <c r="H8" s="150"/>
      <c r="I8" s="150"/>
    </row>
    <row r="9" spans="1:9" ht="17.399999999999999" x14ac:dyDescent="0.3">
      <c r="A9" s="142" t="s">
        <v>35</v>
      </c>
      <c r="B9" s="143"/>
      <c r="C9" s="143"/>
      <c r="D9" s="143"/>
      <c r="E9" s="144"/>
      <c r="F9" s="151" t="s">
        <v>36</v>
      </c>
      <c r="G9" s="152"/>
      <c r="H9" s="152"/>
      <c r="I9" s="152"/>
    </row>
    <row r="10" spans="1:9" ht="18" customHeight="1" x14ac:dyDescent="0.3">
      <c r="A10" s="135" t="s">
        <v>0</v>
      </c>
      <c r="B10" s="145" t="s">
        <v>8</v>
      </c>
      <c r="C10" s="145"/>
      <c r="D10" s="135" t="s">
        <v>9</v>
      </c>
      <c r="E10" s="135" t="s">
        <v>11</v>
      </c>
      <c r="F10" s="147" t="s">
        <v>1</v>
      </c>
      <c r="G10" s="146" t="s">
        <v>10</v>
      </c>
      <c r="H10" s="146"/>
      <c r="I10" s="147" t="s">
        <v>11</v>
      </c>
    </row>
    <row r="11" spans="1:9" ht="18" customHeight="1" x14ac:dyDescent="0.3">
      <c r="A11" s="136"/>
      <c r="B11" s="39" t="s">
        <v>40</v>
      </c>
      <c r="C11" s="40" t="s">
        <v>41</v>
      </c>
      <c r="D11" s="136"/>
      <c r="E11" s="136"/>
      <c r="F11" s="148"/>
      <c r="G11" s="41" t="s">
        <v>40</v>
      </c>
      <c r="H11" s="42" t="s">
        <v>41</v>
      </c>
      <c r="I11" s="148"/>
    </row>
    <row r="12" spans="1:9" ht="18" customHeight="1" x14ac:dyDescent="0.3">
      <c r="A12" s="52"/>
      <c r="B12" s="43"/>
      <c r="C12" s="44"/>
      <c r="D12" s="24"/>
      <c r="E12" s="24"/>
      <c r="F12" s="52"/>
      <c r="G12" s="43"/>
      <c r="H12" s="44"/>
      <c r="I12" s="25"/>
    </row>
    <row r="13" spans="1:9" ht="18" customHeight="1" x14ac:dyDescent="0.3">
      <c r="A13" s="52"/>
      <c r="B13" s="43"/>
      <c r="C13" s="44"/>
      <c r="D13" s="24"/>
      <c r="E13" s="24"/>
      <c r="F13" s="52"/>
      <c r="G13" s="43"/>
      <c r="H13" s="44"/>
      <c r="I13" s="25"/>
    </row>
    <row r="14" spans="1:9" ht="18" customHeight="1" x14ac:dyDescent="0.3">
      <c r="A14" s="52"/>
      <c r="B14" s="43"/>
      <c r="C14" s="44"/>
      <c r="D14" s="24"/>
      <c r="E14" s="24"/>
      <c r="F14" s="52"/>
      <c r="G14" s="43"/>
      <c r="H14" s="44"/>
      <c r="I14" s="25"/>
    </row>
    <row r="15" spans="1:9" ht="18" customHeight="1" x14ac:dyDescent="0.3">
      <c r="A15" s="52"/>
      <c r="B15" s="43"/>
      <c r="C15" s="44"/>
      <c r="D15" s="24"/>
      <c r="E15" s="24"/>
      <c r="F15" s="52"/>
      <c r="G15" s="43"/>
      <c r="H15" s="44"/>
      <c r="I15" s="25"/>
    </row>
    <row r="16" spans="1:9" ht="18" customHeight="1" x14ac:dyDescent="0.3">
      <c r="A16" s="52"/>
      <c r="B16" s="43"/>
      <c r="C16" s="44"/>
      <c r="D16" s="24"/>
      <c r="E16" s="54"/>
      <c r="F16" s="52"/>
      <c r="G16" s="43"/>
      <c r="H16" s="44"/>
      <c r="I16" s="25"/>
    </row>
    <row r="17" spans="1:9" ht="18" x14ac:dyDescent="0.35">
      <c r="A17" s="137" t="s">
        <v>114</v>
      </c>
      <c r="B17" s="137"/>
      <c r="C17" s="137"/>
      <c r="D17" s="137"/>
      <c r="E17" s="137"/>
      <c r="F17" s="137"/>
      <c r="G17" s="137"/>
      <c r="H17" s="137"/>
      <c r="I17" s="137"/>
    </row>
    <row r="18" spans="1:9" ht="15" customHeight="1" x14ac:dyDescent="0.3">
      <c r="A18" s="84" t="s">
        <v>33</v>
      </c>
      <c r="B18" s="134" t="s">
        <v>0</v>
      </c>
      <c r="C18" s="134" t="s">
        <v>1</v>
      </c>
      <c r="D18" s="134" t="s">
        <v>4</v>
      </c>
      <c r="E18" s="134" t="s">
        <v>5</v>
      </c>
      <c r="F18" s="134" t="s">
        <v>2</v>
      </c>
      <c r="G18" s="134" t="s">
        <v>7</v>
      </c>
      <c r="H18" s="134" t="s">
        <v>3</v>
      </c>
      <c r="I18" s="134"/>
    </row>
    <row r="19" spans="1:9" x14ac:dyDescent="0.3">
      <c r="A19" s="52" t="s">
        <v>112</v>
      </c>
      <c r="B19" s="134"/>
      <c r="C19" s="134"/>
      <c r="D19" s="134"/>
      <c r="E19" s="134"/>
      <c r="F19" s="134"/>
      <c r="G19" s="134"/>
      <c r="H19" s="134"/>
      <c r="I19" s="134"/>
    </row>
    <row r="20" spans="1:9" x14ac:dyDescent="0.3">
      <c r="A20" s="28" t="s">
        <v>108</v>
      </c>
      <c r="B20" s="52"/>
      <c r="C20" s="52"/>
      <c r="D20" s="29">
        <f>+E20</f>
        <v>0</v>
      </c>
      <c r="E20" s="53"/>
      <c r="F20" s="26">
        <f t="shared" ref="F20" si="0">+C20-B20</f>
        <v>0</v>
      </c>
      <c r="G20" s="27">
        <f>IF($A$19="DUO",170,IF($A$19="Olympik",150,0))</f>
        <v>0</v>
      </c>
      <c r="H20" s="138">
        <f>IF((F20&lt;3),+G20*3*E20,+G20*F20*E20)</f>
        <v>0</v>
      </c>
      <c r="I20" s="139"/>
    </row>
    <row r="21" spans="1:9" x14ac:dyDescent="0.3">
      <c r="A21" s="28" t="s">
        <v>108</v>
      </c>
      <c r="B21" s="52"/>
      <c r="C21" s="52"/>
      <c r="D21" s="29">
        <f t="shared" ref="D21:D25" si="1">+E21</f>
        <v>0</v>
      </c>
      <c r="E21" s="53"/>
      <c r="F21" s="26">
        <f t="shared" ref="F21:F25" si="2">+C21-B21</f>
        <v>0</v>
      </c>
      <c r="G21" s="51">
        <f t="shared" ref="G21:G25" si="3">IF($A$19="DUO",170,IF($A$19="Olympik",150,0))</f>
        <v>0</v>
      </c>
      <c r="H21" s="138">
        <f t="shared" ref="H21:H25" si="4">IF((F21&lt;3),+G21*3*E21,+G21*F21*E21)</f>
        <v>0</v>
      </c>
      <c r="I21" s="139"/>
    </row>
    <row r="22" spans="1:9" x14ac:dyDescent="0.3">
      <c r="A22" s="28" t="s">
        <v>108</v>
      </c>
      <c r="B22" s="52"/>
      <c r="C22" s="52"/>
      <c r="D22" s="29">
        <f t="shared" si="1"/>
        <v>0</v>
      </c>
      <c r="E22" s="53"/>
      <c r="F22" s="26">
        <f t="shared" si="2"/>
        <v>0</v>
      </c>
      <c r="G22" s="51">
        <f t="shared" si="3"/>
        <v>0</v>
      </c>
      <c r="H22" s="138">
        <f t="shared" si="4"/>
        <v>0</v>
      </c>
      <c r="I22" s="139"/>
    </row>
    <row r="23" spans="1:9" x14ac:dyDescent="0.3">
      <c r="A23" s="28" t="s">
        <v>108</v>
      </c>
      <c r="B23" s="52"/>
      <c r="C23" s="52"/>
      <c r="D23" s="29">
        <f t="shared" si="1"/>
        <v>0</v>
      </c>
      <c r="E23" s="53"/>
      <c r="F23" s="26">
        <f t="shared" si="2"/>
        <v>0</v>
      </c>
      <c r="G23" s="51">
        <f t="shared" si="3"/>
        <v>0</v>
      </c>
      <c r="H23" s="138">
        <f t="shared" si="4"/>
        <v>0</v>
      </c>
      <c r="I23" s="139"/>
    </row>
    <row r="24" spans="1:9" x14ac:dyDescent="0.3">
      <c r="A24" s="28" t="s">
        <v>108</v>
      </c>
      <c r="B24" s="52"/>
      <c r="C24" s="52"/>
      <c r="D24" s="29">
        <f t="shared" si="1"/>
        <v>0</v>
      </c>
      <c r="E24" s="53"/>
      <c r="F24" s="26">
        <f t="shared" si="2"/>
        <v>0</v>
      </c>
      <c r="G24" s="51">
        <f t="shared" si="3"/>
        <v>0</v>
      </c>
      <c r="H24" s="138">
        <f t="shared" si="4"/>
        <v>0</v>
      </c>
      <c r="I24" s="139"/>
    </row>
    <row r="25" spans="1:9" x14ac:dyDescent="0.3">
      <c r="A25" s="28" t="s">
        <v>108</v>
      </c>
      <c r="B25" s="52"/>
      <c r="C25" s="52"/>
      <c r="D25" s="29">
        <f t="shared" si="1"/>
        <v>0</v>
      </c>
      <c r="E25" s="53"/>
      <c r="F25" s="26">
        <f t="shared" si="2"/>
        <v>0</v>
      </c>
      <c r="G25" s="51">
        <f t="shared" si="3"/>
        <v>0</v>
      </c>
      <c r="H25" s="138">
        <f t="shared" si="4"/>
        <v>0</v>
      </c>
      <c r="I25" s="139"/>
    </row>
    <row r="26" spans="1:9" x14ac:dyDescent="0.3">
      <c r="A26" s="79" t="s">
        <v>109</v>
      </c>
      <c r="B26" s="52"/>
      <c r="C26" s="52"/>
      <c r="D26" s="80">
        <f t="shared" ref="D26:D30" si="5">IF(MOD(E26,2)=0,E26/2,"Wrong no. of persons")</f>
        <v>0</v>
      </c>
      <c r="E26" s="53"/>
      <c r="F26" s="81">
        <f t="shared" ref="F26:F30" si="6">+C26-B26</f>
        <v>0</v>
      </c>
      <c r="G26" s="82">
        <f>IF($A$19="DUO",130,IF($A$19="Olympik",110,0))</f>
        <v>0</v>
      </c>
      <c r="H26" s="88">
        <f>IF(D26="Wrong no. of persons","Wrong no. of persons",IF((F26&lt;3), +G26*3*E26,+G26*F26*E26))</f>
        <v>0</v>
      </c>
      <c r="I26" s="89"/>
    </row>
    <row r="27" spans="1:9" x14ac:dyDescent="0.3">
      <c r="A27" s="79" t="s">
        <v>109</v>
      </c>
      <c r="B27" s="52"/>
      <c r="C27" s="52"/>
      <c r="D27" s="80">
        <f t="shared" ref="D27:D28" si="7">IF(MOD(E27,2)=0,E27/2,"Wrong no. of persons")</f>
        <v>0</v>
      </c>
      <c r="E27" s="53"/>
      <c r="F27" s="81">
        <f t="shared" ref="F27:F28" si="8">+C27-B27</f>
        <v>0</v>
      </c>
      <c r="G27" s="82">
        <f t="shared" ref="G27:G31" si="9">IF($A$19="DUO",130,IF($A$19="Olympik",110,0))</f>
        <v>0</v>
      </c>
      <c r="H27" s="88">
        <f t="shared" ref="H27:H31" si="10">IF(D27="Wrong no. of persons","Wrong no. of persons",IF((F27&lt;3), +G27*3*E27,+G27*F27*E27))</f>
        <v>0</v>
      </c>
      <c r="I27" s="89"/>
    </row>
    <row r="28" spans="1:9" x14ac:dyDescent="0.3">
      <c r="A28" s="79" t="s">
        <v>109</v>
      </c>
      <c r="B28" s="52"/>
      <c r="C28" s="52"/>
      <c r="D28" s="80">
        <f t="shared" si="7"/>
        <v>0</v>
      </c>
      <c r="E28" s="53"/>
      <c r="F28" s="81">
        <f t="shared" si="8"/>
        <v>0</v>
      </c>
      <c r="G28" s="82">
        <f t="shared" si="9"/>
        <v>0</v>
      </c>
      <c r="H28" s="88">
        <f t="shared" si="10"/>
        <v>0</v>
      </c>
      <c r="I28" s="89"/>
    </row>
    <row r="29" spans="1:9" x14ac:dyDescent="0.3">
      <c r="A29" s="79" t="s">
        <v>109</v>
      </c>
      <c r="B29" s="52"/>
      <c r="C29" s="52"/>
      <c r="D29" s="80">
        <f t="shared" si="5"/>
        <v>0</v>
      </c>
      <c r="E29" s="53"/>
      <c r="F29" s="81">
        <f t="shared" si="6"/>
        <v>0</v>
      </c>
      <c r="G29" s="82">
        <f t="shared" si="9"/>
        <v>0</v>
      </c>
      <c r="H29" s="88">
        <f t="shared" si="10"/>
        <v>0</v>
      </c>
      <c r="I29" s="89"/>
    </row>
    <row r="30" spans="1:9" x14ac:dyDescent="0.3">
      <c r="A30" s="79" t="s">
        <v>109</v>
      </c>
      <c r="B30" s="52"/>
      <c r="C30" s="52"/>
      <c r="D30" s="80">
        <f t="shared" si="5"/>
        <v>0</v>
      </c>
      <c r="E30" s="53"/>
      <c r="F30" s="81">
        <f t="shared" si="6"/>
        <v>0</v>
      </c>
      <c r="G30" s="82">
        <f t="shared" si="9"/>
        <v>0</v>
      </c>
      <c r="H30" s="88">
        <f t="shared" si="10"/>
        <v>0</v>
      </c>
      <c r="I30" s="89"/>
    </row>
    <row r="31" spans="1:9" x14ac:dyDescent="0.3">
      <c r="A31" s="79" t="s">
        <v>109</v>
      </c>
      <c r="B31" s="52"/>
      <c r="C31" s="52"/>
      <c r="D31" s="80">
        <f t="shared" ref="D31" si="11">IF(MOD(E31,2)=0,E31/2,"Wrong no. of persons")</f>
        <v>0</v>
      </c>
      <c r="E31" s="53"/>
      <c r="F31" s="81">
        <f t="shared" ref="F31" si="12">+C31-B31</f>
        <v>0</v>
      </c>
      <c r="G31" s="82">
        <f t="shared" si="9"/>
        <v>0</v>
      </c>
      <c r="H31" s="88">
        <f t="shared" si="10"/>
        <v>0</v>
      </c>
      <c r="I31" s="89"/>
    </row>
    <row r="32" spans="1:9" s="21" customFormat="1" ht="18" x14ac:dyDescent="0.35">
      <c r="A32" s="85" t="s">
        <v>104</v>
      </c>
      <c r="B32" s="86"/>
      <c r="C32" s="86"/>
      <c r="D32" s="86"/>
      <c r="E32" s="86"/>
      <c r="F32" s="86"/>
      <c r="G32" s="87"/>
      <c r="H32" s="140">
        <f>SUM(H20:I31)</f>
        <v>0</v>
      </c>
      <c r="I32" s="87"/>
    </row>
    <row r="33" spans="1:9" s="21" customFormat="1" ht="42.6" customHeight="1" x14ac:dyDescent="0.3">
      <c r="A33" s="95" t="s">
        <v>94</v>
      </c>
      <c r="B33" s="96"/>
      <c r="C33" s="96"/>
      <c r="D33" s="97"/>
      <c r="E33" s="101" t="s">
        <v>95</v>
      </c>
      <c r="F33" s="101" t="s">
        <v>96</v>
      </c>
      <c r="G33" s="101" t="s">
        <v>105</v>
      </c>
      <c r="H33" s="101" t="s">
        <v>3</v>
      </c>
      <c r="I33" s="101"/>
    </row>
    <row r="34" spans="1:9" s="21" customFormat="1" ht="14.4" customHeight="1" x14ac:dyDescent="0.3">
      <c r="A34" s="98"/>
      <c r="B34" s="99"/>
      <c r="C34" s="99"/>
      <c r="D34" s="100"/>
      <c r="E34" s="101"/>
      <c r="F34" s="101"/>
      <c r="G34" s="101"/>
      <c r="H34" s="101"/>
      <c r="I34" s="101"/>
    </row>
    <row r="35" spans="1:9" s="21" customFormat="1" ht="14.4" customHeight="1" x14ac:dyDescent="0.3">
      <c r="A35" s="153">
        <f t="shared" ref="A35" si="13">+C35</f>
        <v>44817</v>
      </c>
      <c r="B35" s="154"/>
      <c r="C35" s="155">
        <f>+B47</f>
        <v>44817</v>
      </c>
      <c r="D35" s="156"/>
      <c r="E35" s="78"/>
      <c r="F35" s="55"/>
      <c r="G35" s="55"/>
      <c r="H35" s="157">
        <f>F35*20+G35*25</f>
        <v>0</v>
      </c>
      <c r="I35" s="157"/>
    </row>
    <row r="36" spans="1:9" s="21" customFormat="1" ht="18" x14ac:dyDescent="0.3">
      <c r="A36" s="161">
        <f t="shared" ref="A36:A39" si="14">+C36</f>
        <v>44818</v>
      </c>
      <c r="B36" s="162"/>
      <c r="C36" s="163">
        <f>+B48</f>
        <v>44818</v>
      </c>
      <c r="D36" s="164"/>
      <c r="E36" s="56"/>
      <c r="F36" s="55"/>
      <c r="G36" s="55"/>
      <c r="H36" s="111">
        <f>F36*20+G36*25</f>
        <v>0</v>
      </c>
      <c r="I36" s="111"/>
    </row>
    <row r="37" spans="1:9" s="21" customFormat="1" ht="18" x14ac:dyDescent="0.3">
      <c r="A37" s="107">
        <f t="shared" si="14"/>
        <v>44819</v>
      </c>
      <c r="B37" s="108"/>
      <c r="C37" s="109">
        <f>+C36+1</f>
        <v>44819</v>
      </c>
      <c r="D37" s="110"/>
      <c r="E37" s="55"/>
      <c r="F37" s="55"/>
      <c r="G37" s="55"/>
      <c r="H37" s="112">
        <f>E37*20+F37*20+G37*25</f>
        <v>0</v>
      </c>
      <c r="I37" s="113"/>
    </row>
    <row r="38" spans="1:9" s="21" customFormat="1" ht="18" x14ac:dyDescent="0.3">
      <c r="A38" s="165">
        <f t="shared" si="14"/>
        <v>44820</v>
      </c>
      <c r="B38" s="166"/>
      <c r="C38" s="158">
        <f>+C37+1</f>
        <v>44820</v>
      </c>
      <c r="D38" s="159"/>
      <c r="E38" s="55"/>
      <c r="F38" s="55"/>
      <c r="G38" s="55"/>
      <c r="H38" s="160">
        <f t="shared" ref="H38:H40" si="15">E38*20+F38*20+G38*25</f>
        <v>0</v>
      </c>
      <c r="I38" s="160"/>
    </row>
    <row r="39" spans="1:9" s="21" customFormat="1" ht="18" x14ac:dyDescent="0.3">
      <c r="A39" s="102">
        <f t="shared" si="14"/>
        <v>44821</v>
      </c>
      <c r="B39" s="103"/>
      <c r="C39" s="104">
        <f>+C38+1</f>
        <v>44821</v>
      </c>
      <c r="D39" s="105"/>
      <c r="E39" s="55"/>
      <c r="F39" s="55"/>
      <c r="G39" s="55"/>
      <c r="H39" s="106">
        <f t="shared" si="15"/>
        <v>0</v>
      </c>
      <c r="I39" s="106"/>
    </row>
    <row r="40" spans="1:9" s="21" customFormat="1" ht="18" x14ac:dyDescent="0.3">
      <c r="A40" s="102">
        <f t="shared" ref="A40" si="16">+C40</f>
        <v>44822</v>
      </c>
      <c r="B40" s="103"/>
      <c r="C40" s="104">
        <f>+C39+1</f>
        <v>44822</v>
      </c>
      <c r="D40" s="105"/>
      <c r="E40" s="55"/>
      <c r="F40" s="55"/>
      <c r="G40" s="55"/>
      <c r="H40" s="106">
        <f t="shared" si="15"/>
        <v>0</v>
      </c>
      <c r="I40" s="106"/>
    </row>
    <row r="41" spans="1:9" s="21" customFormat="1" ht="18" x14ac:dyDescent="0.35">
      <c r="A41" s="90" t="s">
        <v>103</v>
      </c>
      <c r="B41" s="91"/>
      <c r="C41" s="91"/>
      <c r="D41" s="91"/>
      <c r="E41" s="91"/>
      <c r="F41" s="91"/>
      <c r="G41" s="92"/>
      <c r="H41" s="93">
        <f>SUM(H35:I40)</f>
        <v>0</v>
      </c>
      <c r="I41" s="94"/>
    </row>
    <row r="42" spans="1:9" ht="21" customHeight="1" x14ac:dyDescent="0.35">
      <c r="A42" s="126" t="s">
        <v>107</v>
      </c>
      <c r="B42" s="127"/>
      <c r="C42" s="127"/>
      <c r="D42" s="127"/>
      <c r="E42" s="128"/>
      <c r="F42" s="23"/>
      <c r="G42" s="83"/>
      <c r="H42" s="125">
        <f>+F42*40</f>
        <v>0</v>
      </c>
      <c r="I42" s="125"/>
    </row>
    <row r="43" spans="1:9" ht="21" customHeight="1" x14ac:dyDescent="0.35">
      <c r="A43" s="131" t="s">
        <v>106</v>
      </c>
      <c r="B43" s="132"/>
      <c r="C43" s="132"/>
      <c r="D43" s="132"/>
      <c r="E43" s="133"/>
      <c r="F43" s="23"/>
      <c r="G43" s="48"/>
      <c r="H43" s="129">
        <f>+F43*100</f>
        <v>0</v>
      </c>
      <c r="I43" s="130"/>
    </row>
    <row r="44" spans="1:9" ht="46.95" customHeight="1" x14ac:dyDescent="0.3">
      <c r="A44" s="122" t="s">
        <v>6</v>
      </c>
      <c r="B44" s="123"/>
      <c r="C44" s="123"/>
      <c r="D44" s="123"/>
      <c r="E44" s="123"/>
      <c r="F44" s="123"/>
      <c r="G44" s="124"/>
      <c r="H44" s="120">
        <f>+H43+H42+H32+H41</f>
        <v>0</v>
      </c>
      <c r="I44" s="121"/>
    </row>
    <row r="45" spans="1:9" s="21" customFormat="1" ht="46.95" customHeight="1" x14ac:dyDescent="0.3">
      <c r="A45" s="117" t="s">
        <v>12</v>
      </c>
      <c r="B45" s="118"/>
      <c r="C45" s="118"/>
      <c r="D45" s="118"/>
      <c r="E45" s="118"/>
      <c r="F45" s="118"/>
      <c r="G45" s="118"/>
      <c r="H45" s="118"/>
      <c r="I45" s="119"/>
    </row>
    <row r="46" spans="1:9" ht="50.25" customHeight="1" x14ac:dyDescent="0.3">
      <c r="A46" s="114" t="s">
        <v>111</v>
      </c>
      <c r="B46" s="115"/>
      <c r="C46" s="115"/>
      <c r="D46" s="115"/>
      <c r="E46" s="115"/>
      <c r="F46" s="115"/>
      <c r="G46" s="115"/>
      <c r="H46" s="115"/>
      <c r="I46" s="116"/>
    </row>
    <row r="47" spans="1:9" hidden="1" x14ac:dyDescent="0.3">
      <c r="B47" s="58">
        <v>44817</v>
      </c>
      <c r="C47" s="59"/>
      <c r="D47" s="60">
        <f>+B49</f>
        <v>44819</v>
      </c>
      <c r="E47" s="3"/>
      <c r="F47" s="22"/>
      <c r="H47" s="61">
        <v>1E-8</v>
      </c>
      <c r="I47" s="62">
        <v>1E-8</v>
      </c>
    </row>
    <row r="48" spans="1:9" hidden="1" x14ac:dyDescent="0.3">
      <c r="A48" s="1" t="s">
        <v>112</v>
      </c>
      <c r="B48" s="58">
        <f>+B47+1</f>
        <v>44818</v>
      </c>
      <c r="C48" s="59"/>
      <c r="D48" s="60">
        <f>+D47+1</f>
        <v>44820</v>
      </c>
      <c r="E48" s="3"/>
      <c r="F48" s="22"/>
      <c r="H48" s="63">
        <v>1</v>
      </c>
      <c r="I48" s="62">
        <v>5</v>
      </c>
    </row>
    <row r="49" spans="1:9" ht="31.2" hidden="1" customHeight="1" x14ac:dyDescent="0.3">
      <c r="A49" s="1" t="s">
        <v>101</v>
      </c>
      <c r="B49" s="58">
        <f>+B48+1</f>
        <v>44819</v>
      </c>
      <c r="C49" s="59"/>
      <c r="D49" s="60">
        <f>+D48+1</f>
        <v>44821</v>
      </c>
      <c r="E49" s="3"/>
      <c r="F49" s="22"/>
      <c r="H49" s="63">
        <f>+H48+1</f>
        <v>2</v>
      </c>
      <c r="I49" s="63">
        <f>+I48+5</f>
        <v>10</v>
      </c>
    </row>
    <row r="50" spans="1:9" hidden="1" x14ac:dyDescent="0.3">
      <c r="A50" s="1" t="s">
        <v>113</v>
      </c>
      <c r="B50" s="58">
        <f t="shared" ref="B50:B51" si="17">+B49+1</f>
        <v>44820</v>
      </c>
      <c r="C50" s="3"/>
      <c r="D50" s="60">
        <f t="shared" ref="D50:D51" si="18">+D49+1</f>
        <v>44822</v>
      </c>
      <c r="E50" s="3"/>
      <c r="H50" s="63">
        <f t="shared" ref="H50:H70" si="19">+H49+1</f>
        <v>3</v>
      </c>
      <c r="I50" s="63">
        <f t="shared" ref="I50:I58" si="20">+I49+5</f>
        <v>15</v>
      </c>
    </row>
    <row r="51" spans="1:9" hidden="1" x14ac:dyDescent="0.3">
      <c r="B51" s="58">
        <f t="shared" si="17"/>
        <v>44821</v>
      </c>
      <c r="D51" s="60">
        <f t="shared" si="18"/>
        <v>44823</v>
      </c>
      <c r="H51" s="63">
        <f t="shared" si="19"/>
        <v>4</v>
      </c>
      <c r="I51" s="63">
        <f t="shared" si="20"/>
        <v>20</v>
      </c>
    </row>
    <row r="52" spans="1:9" hidden="1" x14ac:dyDescent="0.3">
      <c r="B52" s="58"/>
      <c r="D52" s="60"/>
      <c r="H52" s="63">
        <f t="shared" si="19"/>
        <v>5</v>
      </c>
      <c r="I52" s="63">
        <f t="shared" si="20"/>
        <v>25</v>
      </c>
    </row>
    <row r="53" spans="1:9" hidden="1" x14ac:dyDescent="0.3">
      <c r="D53" s="60"/>
      <c r="H53" s="63">
        <f t="shared" si="19"/>
        <v>6</v>
      </c>
      <c r="I53" s="63">
        <f t="shared" si="20"/>
        <v>30</v>
      </c>
    </row>
    <row r="54" spans="1:9" hidden="1" x14ac:dyDescent="0.3">
      <c r="H54" s="63">
        <f t="shared" si="19"/>
        <v>7</v>
      </c>
      <c r="I54" s="63">
        <f t="shared" si="20"/>
        <v>35</v>
      </c>
    </row>
    <row r="55" spans="1:9" hidden="1" x14ac:dyDescent="0.3">
      <c r="H55" s="63">
        <f t="shared" si="19"/>
        <v>8</v>
      </c>
      <c r="I55" s="63">
        <f t="shared" si="20"/>
        <v>40</v>
      </c>
    </row>
    <row r="56" spans="1:9" hidden="1" x14ac:dyDescent="0.3">
      <c r="H56" s="63">
        <f t="shared" si="19"/>
        <v>9</v>
      </c>
      <c r="I56" s="63">
        <f t="shared" si="20"/>
        <v>45</v>
      </c>
    </row>
    <row r="57" spans="1:9" hidden="1" x14ac:dyDescent="0.3">
      <c r="H57" s="63">
        <f t="shared" si="19"/>
        <v>10</v>
      </c>
      <c r="I57" s="63">
        <f t="shared" si="20"/>
        <v>50</v>
      </c>
    </row>
    <row r="58" spans="1:9" hidden="1" x14ac:dyDescent="0.3">
      <c r="H58" s="63">
        <f t="shared" si="19"/>
        <v>11</v>
      </c>
      <c r="I58" s="63">
        <f t="shared" si="20"/>
        <v>55</v>
      </c>
    </row>
    <row r="59" spans="1:9" hidden="1" x14ac:dyDescent="0.3">
      <c r="H59" s="63">
        <f t="shared" si="19"/>
        <v>12</v>
      </c>
      <c r="I59" s="63"/>
    </row>
    <row r="60" spans="1:9" hidden="1" x14ac:dyDescent="0.3">
      <c r="H60" s="63">
        <f t="shared" si="19"/>
        <v>13</v>
      </c>
      <c r="I60" s="63"/>
    </row>
    <row r="61" spans="1:9" hidden="1" x14ac:dyDescent="0.3">
      <c r="H61" s="63">
        <f t="shared" si="19"/>
        <v>14</v>
      </c>
      <c r="I61" s="63"/>
    </row>
    <row r="62" spans="1:9" hidden="1" x14ac:dyDescent="0.3">
      <c r="H62" s="63">
        <f t="shared" si="19"/>
        <v>15</v>
      </c>
      <c r="I62" s="63"/>
    </row>
    <row r="63" spans="1:9" hidden="1" x14ac:dyDescent="0.3">
      <c r="H63" s="63">
        <f t="shared" si="19"/>
        <v>16</v>
      </c>
      <c r="I63" s="63"/>
    </row>
    <row r="64" spans="1:9" hidden="1" x14ac:dyDescent="0.3">
      <c r="H64" s="63">
        <f t="shared" si="19"/>
        <v>17</v>
      </c>
      <c r="I64" s="63"/>
    </row>
    <row r="65" spans="8:9" hidden="1" x14ac:dyDescent="0.3">
      <c r="H65" s="63">
        <f t="shared" si="19"/>
        <v>18</v>
      </c>
      <c r="I65" s="63"/>
    </row>
    <row r="66" spans="8:9" hidden="1" x14ac:dyDescent="0.3">
      <c r="H66" s="63">
        <f t="shared" si="19"/>
        <v>19</v>
      </c>
      <c r="I66" s="63"/>
    </row>
    <row r="67" spans="8:9" hidden="1" x14ac:dyDescent="0.3">
      <c r="H67" s="63">
        <f t="shared" si="19"/>
        <v>20</v>
      </c>
      <c r="I67" s="63"/>
    </row>
    <row r="68" spans="8:9" hidden="1" x14ac:dyDescent="0.3">
      <c r="H68" s="63">
        <f t="shared" si="19"/>
        <v>21</v>
      </c>
      <c r="I68" s="63"/>
    </row>
    <row r="69" spans="8:9" hidden="1" x14ac:dyDescent="0.3">
      <c r="H69" s="63">
        <f t="shared" si="19"/>
        <v>22</v>
      </c>
      <c r="I69" s="63"/>
    </row>
    <row r="70" spans="8:9" hidden="1" x14ac:dyDescent="0.3">
      <c r="H70" s="63">
        <f t="shared" si="19"/>
        <v>23</v>
      </c>
      <c r="I70" s="63"/>
    </row>
  </sheetData>
  <sheetProtection algorithmName="SHA-512" hashValue="0cSHMOKthfG4BFLF7Um/OVV++uesQnq0lz5G2dBrPpCCGLDy2d6tPIVfZ45bFNOQU5mf+Bq8v8TntJUg/XqXfg==" saltValue="F3egyBEDYzhAveUXEH6B7Q==" spinCount="100000" sheet="1" selectLockedCells="1"/>
  <mergeCells count="69"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46:I46"/>
    <mergeCell ref="A45:I45"/>
    <mergeCell ref="H44:I44"/>
    <mergeCell ref="A44:G44"/>
    <mergeCell ref="H42:I42"/>
    <mergeCell ref="A42:E42"/>
    <mergeCell ref="H43:I43"/>
    <mergeCell ref="A43:E43"/>
    <mergeCell ref="A32:G32"/>
    <mergeCell ref="H30:I30"/>
    <mergeCell ref="A41:G41"/>
    <mergeCell ref="H41:I41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</mergeCells>
  <dataValidations count="5">
    <dataValidation type="list" allowBlank="1" showInputMessage="1" showErrorMessage="1" sqref="B12:B16 G12:G16" xr:uid="{00000000-0002-0000-0000-000000000000}">
      <formula1>$H$47:$H$70</formula1>
    </dataValidation>
    <dataValidation type="list" allowBlank="1" showInputMessage="1" showErrorMessage="1" sqref="C12:C16 H12:H16" xr:uid="{00000000-0002-0000-0000-000001000000}">
      <formula1>$I$47:$I$58</formula1>
    </dataValidation>
    <dataValidation type="list" allowBlank="1" showInputMessage="1" showErrorMessage="1" sqref="A19" xr:uid="{70E0E047-F7DE-4CDD-A97F-E0345207DECF}">
      <formula1>$A$48:$A$50</formula1>
    </dataValidation>
    <dataValidation type="list" allowBlank="1" showInputMessage="1" showErrorMessage="1" sqref="B20:B31 A12:A16" xr:uid="{36DF999B-36B6-468D-BB15-88969E11E962}">
      <formula1>$B$47:$B$51</formula1>
    </dataValidation>
    <dataValidation type="list" allowBlank="1" showInputMessage="1" showErrorMessage="1" sqref="C20:C31 F12:F16" xr:uid="{3D8F6BCA-AE84-4A57-8C66-6EBAD81DC350}">
      <formula1>$D$47:$D$51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67"/>
  <sheetViews>
    <sheetView showZeros="0" topLeftCell="A12" zoomScale="127" zoomScaleNormal="130" workbookViewId="0">
      <selection activeCell="I43" sqref="I43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9.109375" style="1" customWidth="1"/>
    <col min="6" max="6" width="9.109375" style="1"/>
    <col min="7" max="8" width="11.33203125" style="1" customWidth="1"/>
    <col min="9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5" ht="32.25" customHeight="1" thickBot="1" x14ac:dyDescent="0.35">
      <c r="L1" s="45" t="s">
        <v>85</v>
      </c>
    </row>
    <row r="2" spans="2:15" ht="15" customHeight="1" x14ac:dyDescent="0.3">
      <c r="B2" s="174" t="s">
        <v>17</v>
      </c>
      <c r="C2" s="175"/>
      <c r="D2" s="175"/>
      <c r="E2" s="175"/>
      <c r="F2" s="175"/>
      <c r="G2" s="175"/>
      <c r="H2" s="175"/>
      <c r="I2" s="176"/>
      <c r="J2" s="33"/>
      <c r="L2" t="s">
        <v>42</v>
      </c>
      <c r="M2">
        <v>10</v>
      </c>
    </row>
    <row r="3" spans="2:15" ht="15.75" customHeight="1" x14ac:dyDescent="0.3">
      <c r="B3" s="177"/>
      <c r="C3" s="178"/>
      <c r="D3" s="178"/>
      <c r="E3" s="178"/>
      <c r="F3" s="178"/>
      <c r="G3" s="178"/>
      <c r="H3" s="178"/>
      <c r="I3" s="179"/>
      <c r="J3" s="33"/>
      <c r="L3" t="s">
        <v>43</v>
      </c>
      <c r="M3">
        <v>20</v>
      </c>
    </row>
    <row r="4" spans="2:15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5" ht="15.6" x14ac:dyDescent="0.3">
      <c r="B5" s="7" t="s">
        <v>20</v>
      </c>
      <c r="C5" s="8"/>
      <c r="D5" s="8"/>
      <c r="E5" s="11"/>
      <c r="F5" s="12" t="s">
        <v>21</v>
      </c>
      <c r="G5" s="12"/>
      <c r="H5" s="12"/>
      <c r="I5" s="13"/>
      <c r="L5" t="s">
        <v>45</v>
      </c>
      <c r="M5">
        <v>40</v>
      </c>
    </row>
    <row r="6" spans="2:15" ht="15.6" x14ac:dyDescent="0.3">
      <c r="B6" s="7" t="s">
        <v>22</v>
      </c>
      <c r="C6" s="8"/>
      <c r="D6" s="8"/>
      <c r="E6" s="11"/>
      <c r="F6" s="12" t="s">
        <v>23</v>
      </c>
      <c r="G6" s="12"/>
      <c r="H6" s="12"/>
      <c r="I6" s="13"/>
      <c r="L6" t="s">
        <v>46</v>
      </c>
      <c r="M6">
        <v>50</v>
      </c>
    </row>
    <row r="7" spans="2:15" s="21" customFormat="1" ht="15.6" x14ac:dyDescent="0.3">
      <c r="B7" s="20" t="s">
        <v>24</v>
      </c>
      <c r="C7" s="18"/>
      <c r="D7" s="18"/>
      <c r="E7" s="46" t="s">
        <v>25</v>
      </c>
      <c r="F7" s="18" t="s">
        <v>32</v>
      </c>
      <c r="G7" s="18"/>
      <c r="H7" s="18"/>
      <c r="I7" s="19"/>
      <c r="L7" t="s">
        <v>47</v>
      </c>
      <c r="M7">
        <v>60</v>
      </c>
    </row>
    <row r="8" spans="2:15" ht="15.6" x14ac:dyDescent="0.3">
      <c r="B8" s="7" t="s">
        <v>26</v>
      </c>
      <c r="C8" s="8"/>
      <c r="D8" s="8"/>
      <c r="E8" s="46" t="s">
        <v>27</v>
      </c>
      <c r="F8" s="18" t="s">
        <v>28</v>
      </c>
      <c r="G8" s="18"/>
      <c r="H8" s="18"/>
      <c r="I8" s="19"/>
      <c r="L8" t="s">
        <v>48</v>
      </c>
      <c r="M8">
        <v>70</v>
      </c>
    </row>
    <row r="9" spans="2:15" ht="15.6" x14ac:dyDescent="0.3">
      <c r="B9" s="7" t="s">
        <v>29</v>
      </c>
      <c r="C9" s="8"/>
      <c r="D9" s="8"/>
      <c r="E9" s="46" t="s">
        <v>30</v>
      </c>
      <c r="F9" s="18" t="s">
        <v>31</v>
      </c>
      <c r="G9" s="18"/>
      <c r="H9" s="18"/>
      <c r="I9" s="19"/>
      <c r="L9" t="s">
        <v>49</v>
      </c>
      <c r="M9">
        <v>80</v>
      </c>
    </row>
    <row r="10" spans="2:15" ht="16.2" thickBot="1" x14ac:dyDescent="0.35">
      <c r="B10" s="14" t="s">
        <v>39</v>
      </c>
      <c r="C10" s="15"/>
      <c r="D10" s="15"/>
      <c r="E10" s="15"/>
      <c r="F10" s="15"/>
      <c r="G10" s="15"/>
      <c r="H10" s="15"/>
      <c r="I10" s="16"/>
      <c r="L10" t="s">
        <v>50</v>
      </c>
      <c r="M10">
        <v>90</v>
      </c>
    </row>
    <row r="11" spans="2:15" ht="20.399999999999999" x14ac:dyDescent="0.35">
      <c r="B11" s="186" t="str">
        <f>+forms!A3</f>
        <v>EUROPEAN JUDO CHAMPIONSHIPS JUNIORS</v>
      </c>
      <c r="C11" s="187"/>
      <c r="D11" s="187"/>
      <c r="E11" s="187"/>
      <c r="F11" s="187"/>
      <c r="G11" s="192" t="str">
        <f>+forms!A4</f>
        <v>PRAGUE  2022</v>
      </c>
      <c r="H11" s="192"/>
      <c r="I11" s="193"/>
      <c r="J11" s="34"/>
      <c r="L11" t="s">
        <v>88</v>
      </c>
      <c r="M11">
        <v>100</v>
      </c>
    </row>
    <row r="12" spans="2:15" ht="20.399999999999999" x14ac:dyDescent="0.35">
      <c r="B12" s="188"/>
      <c r="C12" s="189"/>
      <c r="D12" s="189"/>
      <c r="E12" s="189"/>
      <c r="F12" s="189"/>
      <c r="G12" s="194"/>
      <c r="H12" s="194"/>
      <c r="I12" s="195"/>
      <c r="J12" s="34"/>
      <c r="K12" s="4"/>
      <c r="L12" t="s">
        <v>51</v>
      </c>
      <c r="M12">
        <v>110</v>
      </c>
    </row>
    <row r="13" spans="2:15" ht="21" thickBot="1" x14ac:dyDescent="0.4">
      <c r="B13" s="190"/>
      <c r="C13" s="191"/>
      <c r="D13" s="191"/>
      <c r="E13" s="191"/>
      <c r="F13" s="191"/>
      <c r="G13" s="196"/>
      <c r="H13" s="196"/>
      <c r="I13" s="197"/>
      <c r="J13" s="34"/>
      <c r="K13" s="4"/>
      <c r="L13" t="s">
        <v>52</v>
      </c>
      <c r="M13">
        <v>120</v>
      </c>
    </row>
    <row r="14" spans="2:15" ht="21" x14ac:dyDescent="0.4">
      <c r="B14" s="180" t="s">
        <v>13</v>
      </c>
      <c r="C14" s="181"/>
      <c r="D14" s="182">
        <f>22495000+VLOOKUP(forms!B8,L1:M53,2,0)</f>
        <v>22495000</v>
      </c>
      <c r="E14" s="182"/>
      <c r="F14" s="37" t="s">
        <v>14</v>
      </c>
      <c r="G14" s="183">
        <f ca="1">TODAY()</f>
        <v>44775</v>
      </c>
      <c r="H14" s="183"/>
      <c r="I14" s="38"/>
      <c r="J14" s="4"/>
      <c r="L14" t="s">
        <v>53</v>
      </c>
      <c r="M14">
        <v>130</v>
      </c>
      <c r="O14" s="17"/>
    </row>
    <row r="15" spans="2:15" ht="47.25" customHeight="1" thickBot="1" x14ac:dyDescent="0.4">
      <c r="B15" s="36"/>
      <c r="C15" s="47" t="s">
        <v>15</v>
      </c>
      <c r="D15" s="184" t="str">
        <f>+forms!B8</f>
        <v>Choose your country</v>
      </c>
      <c r="E15" s="184"/>
      <c r="F15" s="184"/>
      <c r="G15" s="184"/>
      <c r="H15" s="184"/>
      <c r="I15" s="185"/>
      <c r="J15" s="4"/>
      <c r="L15" t="s">
        <v>54</v>
      </c>
      <c r="M15">
        <v>140</v>
      </c>
    </row>
    <row r="16" spans="2:15" x14ac:dyDescent="0.3">
      <c r="B16" s="167" t="str">
        <f>+forms!A17</f>
        <v>ACCOMMODATION TOURNAMENT 3 nights min. obligatory</v>
      </c>
      <c r="C16" s="168"/>
      <c r="D16" s="168"/>
      <c r="E16" s="168"/>
      <c r="F16" s="168"/>
      <c r="G16" s="168"/>
      <c r="H16" s="168"/>
      <c r="I16" s="169"/>
      <c r="L16" t="s">
        <v>55</v>
      </c>
      <c r="M16">
        <v>150</v>
      </c>
    </row>
    <row r="17" spans="2:13" x14ac:dyDescent="0.3">
      <c r="B17" s="35" t="str">
        <f>+forms!A18</f>
        <v>HOTEL</v>
      </c>
      <c r="C17" s="171" t="s">
        <v>0</v>
      </c>
      <c r="D17" s="173" t="s">
        <v>1</v>
      </c>
      <c r="E17" s="173" t="s">
        <v>4</v>
      </c>
      <c r="F17" s="173" t="s">
        <v>5</v>
      </c>
      <c r="G17" s="173" t="s">
        <v>2</v>
      </c>
      <c r="H17" s="173" t="s">
        <v>7</v>
      </c>
      <c r="I17" s="170" t="s">
        <v>3</v>
      </c>
      <c r="L17" t="s">
        <v>89</v>
      </c>
      <c r="M17">
        <v>160</v>
      </c>
    </row>
    <row r="18" spans="2:13" x14ac:dyDescent="0.3">
      <c r="B18" s="35" t="str">
        <f>+forms!A19</f>
        <v>Choose your hotel</v>
      </c>
      <c r="C18" s="172"/>
      <c r="D18" s="173"/>
      <c r="E18" s="173"/>
      <c r="F18" s="173"/>
      <c r="G18" s="173"/>
      <c r="H18" s="173"/>
      <c r="I18" s="170"/>
      <c r="L18" t="s">
        <v>56</v>
      </c>
      <c r="M18">
        <v>170</v>
      </c>
    </row>
    <row r="19" spans="2:13" x14ac:dyDescent="0.3">
      <c r="B19" s="65">
        <f>IF(forms!H20=0,0,+forms!A20)</f>
        <v>0</v>
      </c>
      <c r="C19" s="66">
        <f>+forms!B20</f>
        <v>0</v>
      </c>
      <c r="D19" s="66">
        <f>+forms!C20</f>
        <v>0</v>
      </c>
      <c r="E19" s="64">
        <f>+forms!D20</f>
        <v>0</v>
      </c>
      <c r="F19" s="64">
        <f>+forms!E20</f>
        <v>0</v>
      </c>
      <c r="G19" s="67">
        <f>+forms!F20</f>
        <v>0</v>
      </c>
      <c r="H19" s="68">
        <f>+forms!G20</f>
        <v>0</v>
      </c>
      <c r="I19" s="69">
        <f>+forms!H20</f>
        <v>0</v>
      </c>
      <c r="L19" t="s">
        <v>57</v>
      </c>
      <c r="M19">
        <v>180</v>
      </c>
    </row>
    <row r="20" spans="2:13" ht="15.75" customHeight="1" x14ac:dyDescent="0.3">
      <c r="B20" s="65">
        <f>IF(forms!H21=0,0,+forms!A21)</f>
        <v>0</v>
      </c>
      <c r="C20" s="66">
        <f>+forms!B21</f>
        <v>0</v>
      </c>
      <c r="D20" s="66">
        <f>+forms!C21</f>
        <v>0</v>
      </c>
      <c r="E20" s="77">
        <f>+forms!D21</f>
        <v>0</v>
      </c>
      <c r="F20" s="77">
        <f>+forms!E21</f>
        <v>0</v>
      </c>
      <c r="G20" s="67">
        <f>+forms!F21</f>
        <v>0</v>
      </c>
      <c r="H20" s="68">
        <f>+forms!G21</f>
        <v>0</v>
      </c>
      <c r="I20" s="69">
        <f>+forms!H21</f>
        <v>0</v>
      </c>
      <c r="L20" t="s">
        <v>58</v>
      </c>
      <c r="M20">
        <v>190</v>
      </c>
    </row>
    <row r="21" spans="2:13" x14ac:dyDescent="0.3">
      <c r="B21" s="65">
        <f>IF(forms!H22=0,0,+forms!A22)</f>
        <v>0</v>
      </c>
      <c r="C21" s="66">
        <f>+forms!B22</f>
        <v>0</v>
      </c>
      <c r="D21" s="66">
        <f>+forms!C22</f>
        <v>0</v>
      </c>
      <c r="E21" s="77">
        <f>+forms!D22</f>
        <v>0</v>
      </c>
      <c r="F21" s="77">
        <f>+forms!E22</f>
        <v>0</v>
      </c>
      <c r="G21" s="67">
        <f>+forms!F22</f>
        <v>0</v>
      </c>
      <c r="H21" s="68">
        <f>+forms!G22</f>
        <v>0</v>
      </c>
      <c r="I21" s="69">
        <f>+forms!H22</f>
        <v>0</v>
      </c>
      <c r="L21" t="s">
        <v>59</v>
      </c>
      <c r="M21">
        <v>200</v>
      </c>
    </row>
    <row r="22" spans="2:13" x14ac:dyDescent="0.3">
      <c r="B22" s="65">
        <f>IF(forms!H23=0,0,+forms!A23)</f>
        <v>0</v>
      </c>
      <c r="C22" s="66">
        <f>+forms!B23</f>
        <v>0</v>
      </c>
      <c r="D22" s="66">
        <f>+forms!C23</f>
        <v>0</v>
      </c>
      <c r="E22" s="77">
        <f>+forms!D23</f>
        <v>0</v>
      </c>
      <c r="F22" s="77">
        <f>+forms!E23</f>
        <v>0</v>
      </c>
      <c r="G22" s="67">
        <f>+forms!F23</f>
        <v>0</v>
      </c>
      <c r="H22" s="68">
        <f>+forms!G23</f>
        <v>0</v>
      </c>
      <c r="I22" s="69">
        <f>+forms!H23</f>
        <v>0</v>
      </c>
      <c r="L22" t="s">
        <v>60</v>
      </c>
      <c r="M22">
        <v>210</v>
      </c>
    </row>
    <row r="23" spans="2:13" x14ac:dyDescent="0.3">
      <c r="B23" s="65">
        <f>IF(forms!H24=0,0,+forms!A24)</f>
        <v>0</v>
      </c>
      <c r="C23" s="66">
        <f>+forms!B24</f>
        <v>0</v>
      </c>
      <c r="D23" s="66">
        <f>+forms!C24</f>
        <v>0</v>
      </c>
      <c r="E23" s="77">
        <f>+forms!D24</f>
        <v>0</v>
      </c>
      <c r="F23" s="77">
        <f>+forms!E24</f>
        <v>0</v>
      </c>
      <c r="G23" s="67">
        <f>+forms!F24</f>
        <v>0</v>
      </c>
      <c r="H23" s="68">
        <f>+forms!G24</f>
        <v>0</v>
      </c>
      <c r="I23" s="69">
        <f>+forms!H24</f>
        <v>0</v>
      </c>
      <c r="L23" t="s">
        <v>61</v>
      </c>
      <c r="M23">
        <v>220</v>
      </c>
    </row>
    <row r="24" spans="2:13" x14ac:dyDescent="0.3">
      <c r="B24" s="65">
        <f>IF(forms!H25=0,0,+forms!A25)</f>
        <v>0</v>
      </c>
      <c r="C24" s="66">
        <f>+forms!B25</f>
        <v>0</v>
      </c>
      <c r="D24" s="66">
        <f>+forms!C25</f>
        <v>0</v>
      </c>
      <c r="E24" s="77">
        <f>+forms!D25</f>
        <v>0</v>
      </c>
      <c r="F24" s="77">
        <f>+forms!E25</f>
        <v>0</v>
      </c>
      <c r="G24" s="67">
        <f>+forms!F25</f>
        <v>0</v>
      </c>
      <c r="H24" s="68">
        <f>+forms!G25</f>
        <v>0</v>
      </c>
      <c r="I24" s="69">
        <f>+forms!H25</f>
        <v>0</v>
      </c>
      <c r="L24" t="s">
        <v>62</v>
      </c>
      <c r="M24">
        <v>230</v>
      </c>
    </row>
    <row r="25" spans="2:13" x14ac:dyDescent="0.3">
      <c r="B25" s="65">
        <f>IF(forms!H26=0,0,+forms!A26)</f>
        <v>0</v>
      </c>
      <c r="C25" s="66">
        <f>+forms!B26</f>
        <v>0</v>
      </c>
      <c r="D25" s="66">
        <f>+forms!C26</f>
        <v>0</v>
      </c>
      <c r="E25" s="77">
        <f>+forms!D26</f>
        <v>0</v>
      </c>
      <c r="F25" s="77">
        <f>+forms!E26</f>
        <v>0</v>
      </c>
      <c r="G25" s="67">
        <f>+forms!F26</f>
        <v>0</v>
      </c>
      <c r="H25" s="68">
        <f>+forms!G26</f>
        <v>0</v>
      </c>
      <c r="I25" s="69">
        <f>+forms!H26</f>
        <v>0</v>
      </c>
      <c r="L25" t="s">
        <v>63</v>
      </c>
      <c r="M25">
        <v>240</v>
      </c>
    </row>
    <row r="26" spans="2:13" x14ac:dyDescent="0.3">
      <c r="B26" s="65">
        <f>IF(forms!H27=0,0,+forms!A27)</f>
        <v>0</v>
      </c>
      <c r="C26" s="66">
        <f>+forms!B27</f>
        <v>0</v>
      </c>
      <c r="D26" s="66">
        <f>+forms!C27</f>
        <v>0</v>
      </c>
      <c r="E26" s="77">
        <f>+forms!D27</f>
        <v>0</v>
      </c>
      <c r="F26" s="77">
        <f>+forms!E27</f>
        <v>0</v>
      </c>
      <c r="G26" s="67">
        <f>+forms!F27</f>
        <v>0</v>
      </c>
      <c r="H26" s="68">
        <f>+forms!G27</f>
        <v>0</v>
      </c>
      <c r="I26" s="69">
        <f>+forms!H27</f>
        <v>0</v>
      </c>
      <c r="L26" t="s">
        <v>64</v>
      </c>
      <c r="M26">
        <v>250</v>
      </c>
    </row>
    <row r="27" spans="2:13" x14ac:dyDescent="0.3">
      <c r="B27" s="65">
        <f>IF(forms!H28=0,0,+forms!A28)</f>
        <v>0</v>
      </c>
      <c r="C27" s="66">
        <f>+forms!B28</f>
        <v>0</v>
      </c>
      <c r="D27" s="66">
        <f>+forms!C28</f>
        <v>0</v>
      </c>
      <c r="E27" s="77">
        <f>+forms!D28</f>
        <v>0</v>
      </c>
      <c r="F27" s="77">
        <f>+forms!E28</f>
        <v>0</v>
      </c>
      <c r="G27" s="67">
        <f>+forms!F28</f>
        <v>0</v>
      </c>
      <c r="H27" s="68">
        <f>+forms!G28</f>
        <v>0</v>
      </c>
      <c r="I27" s="69">
        <f>+forms!H28</f>
        <v>0</v>
      </c>
      <c r="L27" t="s">
        <v>97</v>
      </c>
      <c r="M27">
        <v>260</v>
      </c>
    </row>
    <row r="28" spans="2:13" x14ac:dyDescent="0.3">
      <c r="B28" s="65">
        <f>IF(forms!H29=0,0,+forms!A29)</f>
        <v>0</v>
      </c>
      <c r="C28" s="66">
        <f>+forms!B29</f>
        <v>0</v>
      </c>
      <c r="D28" s="66">
        <f>+forms!C29</f>
        <v>0</v>
      </c>
      <c r="E28" s="77">
        <f>+forms!D29</f>
        <v>0</v>
      </c>
      <c r="F28" s="77">
        <f>+forms!E29</f>
        <v>0</v>
      </c>
      <c r="G28" s="67">
        <f>+forms!F29</f>
        <v>0</v>
      </c>
      <c r="H28" s="68">
        <f>+forms!G29</f>
        <v>0</v>
      </c>
      <c r="I28" s="69">
        <f>+forms!H29</f>
        <v>0</v>
      </c>
      <c r="L28" t="s">
        <v>98</v>
      </c>
      <c r="M28">
        <v>270</v>
      </c>
    </row>
    <row r="29" spans="2:13" x14ac:dyDescent="0.3">
      <c r="B29" s="65">
        <f>IF(forms!H30=0,0,+forms!A30)</f>
        <v>0</v>
      </c>
      <c r="C29" s="66">
        <f>+forms!B30</f>
        <v>0</v>
      </c>
      <c r="D29" s="66">
        <f>+forms!C30</f>
        <v>0</v>
      </c>
      <c r="E29" s="77">
        <f>+forms!D30</f>
        <v>0</v>
      </c>
      <c r="F29" s="77">
        <f>+forms!E30</f>
        <v>0</v>
      </c>
      <c r="G29" s="67">
        <f>+forms!F30</f>
        <v>0</v>
      </c>
      <c r="H29" s="68">
        <f>+forms!G30</f>
        <v>0</v>
      </c>
      <c r="I29" s="69">
        <f>+forms!H30</f>
        <v>0</v>
      </c>
      <c r="L29" t="s">
        <v>99</v>
      </c>
      <c r="M29" s="1">
        <v>280</v>
      </c>
    </row>
    <row r="30" spans="2:13" x14ac:dyDescent="0.3">
      <c r="B30" s="65">
        <f>IF(forms!H31=0,0,+forms!A31)</f>
        <v>0</v>
      </c>
      <c r="C30" s="66">
        <f>+forms!B31</f>
        <v>0</v>
      </c>
      <c r="D30" s="66">
        <f>+forms!C31</f>
        <v>0</v>
      </c>
      <c r="E30" s="77">
        <f>+forms!D31</f>
        <v>0</v>
      </c>
      <c r="F30" s="77">
        <f>+forms!E31</f>
        <v>0</v>
      </c>
      <c r="G30" s="67">
        <f>+forms!F31</f>
        <v>0</v>
      </c>
      <c r="H30" s="68">
        <f>+forms!G31</f>
        <v>0</v>
      </c>
      <c r="I30" s="69">
        <f>+forms!H31</f>
        <v>0</v>
      </c>
      <c r="L30" t="s">
        <v>65</v>
      </c>
      <c r="M30">
        <v>290</v>
      </c>
    </row>
    <row r="31" spans="2:13" ht="15" thickBot="1" x14ac:dyDescent="0.35">
      <c r="B31" s="198" t="str">
        <f>+forms!A32</f>
        <v>ACCOMMODATION TOURNAMENT TOTAL</v>
      </c>
      <c r="C31" s="199"/>
      <c r="D31" s="199"/>
      <c r="E31" s="199"/>
      <c r="F31" s="199"/>
      <c r="G31" s="199"/>
      <c r="H31" s="200"/>
      <c r="I31" s="70">
        <f>+forms!H32</f>
        <v>0</v>
      </c>
      <c r="K31" s="49"/>
      <c r="L31" t="s">
        <v>100</v>
      </c>
      <c r="M31">
        <v>300</v>
      </c>
    </row>
    <row r="32" spans="2:13" ht="52.8" customHeight="1" x14ac:dyDescent="0.3">
      <c r="B32" s="207" t="str">
        <f>+forms!A33</f>
        <v>MEALS</v>
      </c>
      <c r="C32" s="208"/>
      <c r="D32" s="208"/>
      <c r="E32" s="209"/>
      <c r="F32" s="57" t="str">
        <f>+forms!E33</f>
        <v>No. of lunches in the venue</v>
      </c>
      <c r="G32" s="57" t="str">
        <f>+forms!F33</f>
        <v>No. of lunches in hotel</v>
      </c>
      <c r="H32" s="57" t="str">
        <f>+forms!G33</f>
        <v>No. of dinners in hotel</v>
      </c>
      <c r="I32" s="75" t="str">
        <f>+forms!H33</f>
        <v>TOTAL €</v>
      </c>
      <c r="L32" t="s">
        <v>66</v>
      </c>
      <c r="M32">
        <v>310</v>
      </c>
    </row>
    <row r="33" spans="2:13" x14ac:dyDescent="0.3">
      <c r="B33" s="210">
        <f>+forms!A35</f>
        <v>44817</v>
      </c>
      <c r="C33" s="211"/>
      <c r="D33" s="212"/>
      <c r="E33" s="71">
        <f>+forms!C35</f>
        <v>44817</v>
      </c>
      <c r="F33" s="72">
        <f>+forms!E35</f>
        <v>0</v>
      </c>
      <c r="G33" s="72">
        <f>+forms!F35</f>
        <v>0</v>
      </c>
      <c r="H33" s="72">
        <f>+forms!G35</f>
        <v>0</v>
      </c>
      <c r="I33" s="69">
        <f>+forms!H35</f>
        <v>0</v>
      </c>
      <c r="L33" t="s">
        <v>90</v>
      </c>
      <c r="M33">
        <v>320</v>
      </c>
    </row>
    <row r="34" spans="2:13" ht="14.4" customHeight="1" x14ac:dyDescent="0.3">
      <c r="B34" s="210">
        <f>+forms!A36</f>
        <v>44818</v>
      </c>
      <c r="C34" s="211"/>
      <c r="D34" s="212"/>
      <c r="E34" s="71">
        <f>+forms!C36</f>
        <v>44818</v>
      </c>
      <c r="F34" s="72">
        <f>+forms!E36</f>
        <v>0</v>
      </c>
      <c r="G34" s="72">
        <f>+forms!F36</f>
        <v>0</v>
      </c>
      <c r="H34" s="72">
        <f>+forms!G36</f>
        <v>0</v>
      </c>
      <c r="I34" s="69">
        <f>+forms!H36</f>
        <v>0</v>
      </c>
      <c r="L34" t="s">
        <v>91</v>
      </c>
      <c r="M34" s="1">
        <v>330</v>
      </c>
    </row>
    <row r="35" spans="2:13" x14ac:dyDescent="0.3">
      <c r="B35" s="210">
        <f>+forms!A37</f>
        <v>44819</v>
      </c>
      <c r="C35" s="211"/>
      <c r="D35" s="212"/>
      <c r="E35" s="71">
        <f>+forms!C37</f>
        <v>44819</v>
      </c>
      <c r="F35" s="72">
        <f>+forms!E37</f>
        <v>0</v>
      </c>
      <c r="G35" s="72">
        <f>+forms!F37</f>
        <v>0</v>
      </c>
      <c r="H35" s="72">
        <f>+forms!G37</f>
        <v>0</v>
      </c>
      <c r="I35" s="69">
        <f>+forms!H37</f>
        <v>0</v>
      </c>
      <c r="L35" t="s">
        <v>92</v>
      </c>
      <c r="M35">
        <v>340</v>
      </c>
    </row>
    <row r="36" spans="2:13" x14ac:dyDescent="0.3">
      <c r="B36" s="210">
        <f>+forms!A38</f>
        <v>44820</v>
      </c>
      <c r="C36" s="211"/>
      <c r="D36" s="212"/>
      <c r="E36" s="71">
        <f>+forms!C38</f>
        <v>44820</v>
      </c>
      <c r="F36" s="72">
        <f>+forms!E38</f>
        <v>0</v>
      </c>
      <c r="G36" s="72">
        <f>+forms!F38</f>
        <v>0</v>
      </c>
      <c r="H36" s="72">
        <f>+forms!G38</f>
        <v>0</v>
      </c>
      <c r="I36" s="69">
        <f>+forms!H38</f>
        <v>0</v>
      </c>
      <c r="L36" t="s">
        <v>67</v>
      </c>
      <c r="M36">
        <v>350</v>
      </c>
    </row>
    <row r="37" spans="2:13" x14ac:dyDescent="0.3">
      <c r="B37" s="210">
        <f>+forms!A39</f>
        <v>44821</v>
      </c>
      <c r="C37" s="211"/>
      <c r="D37" s="212"/>
      <c r="E37" s="71">
        <f>+forms!C39</f>
        <v>44821</v>
      </c>
      <c r="F37" s="72">
        <f>+forms!E39</f>
        <v>0</v>
      </c>
      <c r="G37" s="72">
        <f>+forms!F39</f>
        <v>0</v>
      </c>
      <c r="H37" s="72">
        <f>+forms!G39</f>
        <v>0</v>
      </c>
      <c r="I37" s="69">
        <f>+forms!H39</f>
        <v>0</v>
      </c>
      <c r="L37" t="s">
        <v>68</v>
      </c>
      <c r="M37">
        <v>360</v>
      </c>
    </row>
    <row r="38" spans="2:13" x14ac:dyDescent="0.3">
      <c r="B38" s="210">
        <f>+forms!A40</f>
        <v>44822</v>
      </c>
      <c r="C38" s="211"/>
      <c r="D38" s="212"/>
      <c r="E38" s="71">
        <f>+forms!C40</f>
        <v>44822</v>
      </c>
      <c r="F38" s="72">
        <f>+forms!E40</f>
        <v>0</v>
      </c>
      <c r="G38" s="72">
        <f>+forms!F40</f>
        <v>0</v>
      </c>
      <c r="H38" s="72">
        <f>+forms!G40</f>
        <v>0</v>
      </c>
      <c r="I38" s="69">
        <f>+forms!H40</f>
        <v>0</v>
      </c>
      <c r="L38" t="s">
        <v>86</v>
      </c>
      <c r="M38">
        <v>370</v>
      </c>
    </row>
    <row r="39" spans="2:13" ht="15" thickBot="1" x14ac:dyDescent="0.35">
      <c r="B39" s="198" t="str">
        <f>+forms!A41</f>
        <v>TOURNAMENT MEALS TOTAL</v>
      </c>
      <c r="C39" s="199"/>
      <c r="D39" s="199"/>
      <c r="E39" s="199"/>
      <c r="F39" s="199"/>
      <c r="G39" s="199"/>
      <c r="H39" s="200"/>
      <c r="I39" s="70">
        <f>+forms!H41</f>
        <v>0</v>
      </c>
      <c r="L39" t="s">
        <v>69</v>
      </c>
      <c r="M39">
        <v>380</v>
      </c>
    </row>
    <row r="40" spans="2:13" ht="15" thickBot="1" x14ac:dyDescent="0.35">
      <c r="B40" s="204" t="str">
        <f>+forms!A42</f>
        <v>No. of Rapid ATG tests</v>
      </c>
      <c r="C40" s="205"/>
      <c r="D40" s="205"/>
      <c r="E40" s="205"/>
      <c r="F40" s="205"/>
      <c r="G40" s="205"/>
      <c r="H40" s="206"/>
      <c r="I40" s="73">
        <f>+forms!H42</f>
        <v>0</v>
      </c>
      <c r="J40" s="32"/>
      <c r="L40" t="s">
        <v>70</v>
      </c>
      <c r="M40">
        <v>390</v>
      </c>
    </row>
    <row r="41" spans="2:13" ht="15" thickBot="1" x14ac:dyDescent="0.35">
      <c r="B41" s="204" t="str">
        <f>+forms!A43</f>
        <v>No. of PCR tests</v>
      </c>
      <c r="C41" s="205"/>
      <c r="D41" s="205"/>
      <c r="E41" s="205"/>
      <c r="F41" s="205"/>
      <c r="G41" s="205"/>
      <c r="H41" s="206"/>
      <c r="I41" s="73">
        <f>+forms!H43</f>
        <v>0</v>
      </c>
      <c r="J41" s="32"/>
      <c r="L41"/>
      <c r="M41"/>
    </row>
    <row r="42" spans="2:13" ht="15" customHeight="1" thickBot="1" x14ac:dyDescent="0.35">
      <c r="B42" s="204" t="str">
        <f>+forms!A44</f>
        <v>TOTAL</v>
      </c>
      <c r="C42" s="205"/>
      <c r="D42" s="205"/>
      <c r="E42" s="205"/>
      <c r="F42" s="205"/>
      <c r="G42" s="205"/>
      <c r="H42" s="206"/>
      <c r="I42" s="73">
        <f>+forms!H44</f>
        <v>0</v>
      </c>
      <c r="J42" s="32"/>
      <c r="L42" t="s">
        <v>93</v>
      </c>
      <c r="M42">
        <v>400</v>
      </c>
    </row>
    <row r="43" spans="2:13" ht="15" thickBot="1" x14ac:dyDescent="0.35">
      <c r="B43" s="201" t="s">
        <v>82</v>
      </c>
      <c r="C43" s="202"/>
      <c r="D43" s="202"/>
      <c r="E43" s="202"/>
      <c r="F43" s="202"/>
      <c r="G43" s="202"/>
      <c r="H43" s="203"/>
      <c r="I43" s="76"/>
      <c r="J43" s="32"/>
      <c r="L43" t="s">
        <v>71</v>
      </c>
      <c r="M43">
        <v>410</v>
      </c>
    </row>
    <row r="44" spans="2:13" ht="15" thickBot="1" x14ac:dyDescent="0.35">
      <c r="B44" s="217" t="s">
        <v>83</v>
      </c>
      <c r="C44" s="218"/>
      <c r="D44" s="218"/>
      <c r="E44" s="218"/>
      <c r="F44" s="218"/>
      <c r="G44" s="218"/>
      <c r="H44" s="219"/>
      <c r="I44" s="74">
        <f>IF(I43&gt;I42,I43-I42,0)</f>
        <v>0</v>
      </c>
      <c r="J44" s="32"/>
      <c r="L44" t="s">
        <v>72</v>
      </c>
      <c r="M44">
        <v>420</v>
      </c>
    </row>
    <row r="45" spans="2:13" ht="15" thickBot="1" x14ac:dyDescent="0.35">
      <c r="B45" s="201" t="s">
        <v>84</v>
      </c>
      <c r="C45" s="202"/>
      <c r="D45" s="202"/>
      <c r="E45" s="202"/>
      <c r="F45" s="202"/>
      <c r="G45" s="202"/>
      <c r="H45" s="203"/>
      <c r="I45" s="74">
        <f ca="1">IF(G14&lt;44736,0,IF(I42&gt;I43,I42-I43,0))</f>
        <v>0</v>
      </c>
      <c r="J45" s="32"/>
      <c r="L45" t="s">
        <v>73</v>
      </c>
      <c r="M45">
        <v>430</v>
      </c>
    </row>
    <row r="46" spans="2:13" x14ac:dyDescent="0.3">
      <c r="B46" s="2"/>
      <c r="F46" s="50"/>
      <c r="G46" s="50"/>
      <c r="H46" s="50"/>
      <c r="I46" s="50"/>
      <c r="J46" s="49"/>
      <c r="L46" t="s">
        <v>74</v>
      </c>
      <c r="M46">
        <v>440</v>
      </c>
    </row>
    <row r="47" spans="2:13" ht="15" thickBot="1" x14ac:dyDescent="0.35">
      <c r="L47" t="s">
        <v>75</v>
      </c>
      <c r="M47">
        <v>450</v>
      </c>
    </row>
    <row r="48" spans="2:13" ht="26.4" thickBot="1" x14ac:dyDescent="0.55000000000000004">
      <c r="B48" s="213" t="s">
        <v>6</v>
      </c>
      <c r="C48" s="214"/>
      <c r="D48" s="215">
        <f>+I42</f>
        <v>0</v>
      </c>
      <c r="E48" s="216"/>
      <c r="G48" s="4"/>
      <c r="H48" s="4"/>
      <c r="I48" s="4"/>
      <c r="J48" s="4"/>
      <c r="L48" t="s">
        <v>76</v>
      </c>
      <c r="M48">
        <v>460</v>
      </c>
    </row>
    <row r="49" spans="7:13" x14ac:dyDescent="0.3">
      <c r="G49" s="4"/>
      <c r="H49" s="4"/>
      <c r="I49" s="4"/>
      <c r="J49" s="4"/>
      <c r="L49" t="s">
        <v>77</v>
      </c>
      <c r="M49">
        <v>470</v>
      </c>
    </row>
    <row r="50" spans="7:13" x14ac:dyDescent="0.3">
      <c r="G50" s="4"/>
      <c r="H50" s="4"/>
      <c r="L50" t="s">
        <v>78</v>
      </c>
      <c r="M50" s="1">
        <v>480</v>
      </c>
    </row>
    <row r="51" spans="7:13" x14ac:dyDescent="0.3">
      <c r="L51" t="s">
        <v>79</v>
      </c>
      <c r="M51" s="1">
        <v>490</v>
      </c>
    </row>
    <row r="52" spans="7:13" x14ac:dyDescent="0.3">
      <c r="G52" s="5"/>
      <c r="H52" s="5"/>
      <c r="L52" t="s">
        <v>80</v>
      </c>
      <c r="M52" s="1">
        <v>500</v>
      </c>
    </row>
    <row r="53" spans="7:13" ht="15.6" x14ac:dyDescent="0.3">
      <c r="G53" s="6" t="s">
        <v>16</v>
      </c>
      <c r="L53" t="s">
        <v>81</v>
      </c>
      <c r="M53" s="1">
        <v>510</v>
      </c>
    </row>
    <row r="58" spans="7:13" x14ac:dyDescent="0.3">
      <c r="M58"/>
    </row>
    <row r="59" spans="7:13" x14ac:dyDescent="0.3">
      <c r="M59"/>
    </row>
    <row r="60" spans="7:13" x14ac:dyDescent="0.3">
      <c r="M60"/>
    </row>
    <row r="61" spans="7:13" x14ac:dyDescent="0.3">
      <c r="M61"/>
    </row>
    <row r="62" spans="7:13" x14ac:dyDescent="0.3">
      <c r="M62"/>
    </row>
    <row r="63" spans="7:13" x14ac:dyDescent="0.3">
      <c r="M63"/>
    </row>
    <row r="64" spans="7:13" x14ac:dyDescent="0.3">
      <c r="L64"/>
      <c r="M64"/>
    </row>
    <row r="65" spans="12:13" x14ac:dyDescent="0.3">
      <c r="L65"/>
      <c r="M65"/>
    </row>
    <row r="66" spans="12:13" x14ac:dyDescent="0.3">
      <c r="L66"/>
      <c r="M66"/>
    </row>
    <row r="67" spans="12:13" x14ac:dyDescent="0.3">
      <c r="M67"/>
    </row>
  </sheetData>
  <sheetProtection algorithmName="SHA-512" hashValue="RQgUtU/ozy/E/q9ZjLCdaf+gC6TsVa23gSWMmHydEdn0bWOJhdapQPYMK3t7o7uA/RyFYWLMTUz91BHxkwUI7w==" saltValue="IemSxaX2lalZUcfaMlcKgA==" spinCount="100000" sheet="1" selectLockedCells="1"/>
  <mergeCells count="32">
    <mergeCell ref="B48:C48"/>
    <mergeCell ref="D48:E48"/>
    <mergeCell ref="B43:H43"/>
    <mergeCell ref="B44:H44"/>
    <mergeCell ref="B33:D33"/>
    <mergeCell ref="B38:D38"/>
    <mergeCell ref="B41:H41"/>
    <mergeCell ref="B42:H42"/>
    <mergeCell ref="B31:H31"/>
    <mergeCell ref="B45:H45"/>
    <mergeCell ref="B40:H40"/>
    <mergeCell ref="B32:E32"/>
    <mergeCell ref="B34:D34"/>
    <mergeCell ref="B35:D35"/>
    <mergeCell ref="B36:D36"/>
    <mergeCell ref="B37:D37"/>
    <mergeCell ref="B39:H39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2">
    <dataValidation imeMode="off" allowBlank="1" showInputMessage="1" showErrorMessage="1" sqref="E4:F9 B2 I14:J15 D14:D15 B14:B16 C15 B4:B10 B48:B49 D48 B47:E47 F48:I48 I49 G49:H50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2021-03-05T04:21:03Z</cp:lastPrinted>
  <dcterms:created xsi:type="dcterms:W3CDTF">2012-01-10T18:33:01Z</dcterms:created>
  <dcterms:modified xsi:type="dcterms:W3CDTF">2022-08-02T08:11:43Z</dcterms:modified>
</cp:coreProperties>
</file>