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jitel\Documents\Svaz_2024\ECC_U15_2024_Brno\"/>
    </mc:Choice>
  </mc:AlternateContent>
  <xr:revisionPtr revIDLastSave="0" documentId="13_ncr:1_{0555D15A-9645-4763-81EE-2D5AC378760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forms" sheetId="1" r:id="rId1"/>
    <sheet name="invoice" sheetId="2" r:id="rId2"/>
  </sheets>
  <definedNames>
    <definedName name="_xlnm.Print_Area" localSheetId="0">forms!$A$3:$I$44</definedName>
    <definedName name="_xlnm.Print_Area" localSheetId="1">invoice!$A$2:$I$51</definedName>
  </definedNames>
  <calcPr calcId="191029"/>
  <fileRecoveryPr autoRecover="0"/>
</workbook>
</file>

<file path=xl/calcChain.xml><?xml version="1.0" encoding="utf-8"?>
<calcChain xmlns="http://schemas.openxmlformats.org/spreadsheetml/2006/main">
  <c r="D14" i="2" l="1"/>
  <c r="D15" i="2"/>
  <c r="H41" i="1"/>
  <c r="H39" i="1"/>
  <c r="H38" i="1"/>
  <c r="H37" i="1"/>
  <c r="H36" i="1"/>
  <c r="G32" i="1"/>
  <c r="G31" i="1"/>
  <c r="G30" i="1"/>
  <c r="G29" i="1"/>
  <c r="G28" i="1"/>
  <c r="H28" i="1" s="1"/>
  <c r="G27" i="1"/>
  <c r="H27" i="1" s="1"/>
  <c r="G26" i="1"/>
  <c r="H26" i="1" s="1"/>
  <c r="G25" i="1"/>
  <c r="H25" i="1" s="1"/>
  <c r="G24" i="1"/>
  <c r="H24" i="1" s="1"/>
  <c r="G23" i="1"/>
  <c r="H23" i="1" s="1"/>
  <c r="G22" i="1"/>
  <c r="H22" i="1" s="1"/>
  <c r="G21" i="1"/>
  <c r="H21" i="1" s="1"/>
  <c r="A32" i="1"/>
  <c r="A31" i="1"/>
  <c r="A30" i="1"/>
  <c r="A29" i="1"/>
  <c r="G43" i="1"/>
  <c r="H39" i="2" s="1"/>
  <c r="D32" i="1"/>
  <c r="D31" i="1"/>
  <c r="D30" i="1"/>
  <c r="D29" i="1"/>
  <c r="H38" i="2"/>
  <c r="D28" i="1"/>
  <c r="F32" i="1"/>
  <c r="H32" i="1" s="1"/>
  <c r="F31" i="1"/>
  <c r="H31" i="1" s="1"/>
  <c r="F30" i="1"/>
  <c r="H30" i="1" s="1"/>
  <c r="F29" i="1"/>
  <c r="H29" i="1" s="1"/>
  <c r="F28" i="1"/>
  <c r="F30" i="2" l="1"/>
  <c r="D30" i="2"/>
  <c r="C30" i="2"/>
  <c r="G29" i="2"/>
  <c r="F29" i="2"/>
  <c r="E29" i="2"/>
  <c r="D29" i="2"/>
  <c r="C29" i="2"/>
  <c r="G28" i="2"/>
  <c r="F28" i="2"/>
  <c r="E28" i="2"/>
  <c r="D28" i="2"/>
  <c r="C28" i="2"/>
  <c r="G27" i="2"/>
  <c r="F27" i="2"/>
  <c r="E27" i="2"/>
  <c r="D27" i="2"/>
  <c r="C27" i="2"/>
  <c r="G26" i="2"/>
  <c r="F26" i="2"/>
  <c r="E26" i="2"/>
  <c r="D26" i="2"/>
  <c r="C26" i="2"/>
  <c r="F25" i="2"/>
  <c r="D25" i="2"/>
  <c r="C25" i="2"/>
  <c r="F24" i="2"/>
  <c r="D24" i="2"/>
  <c r="C24" i="2"/>
  <c r="F23" i="2"/>
  <c r="D23" i="2"/>
  <c r="C23" i="2"/>
  <c r="F22" i="2"/>
  <c r="D22" i="2"/>
  <c r="C22" i="2"/>
  <c r="F21" i="2"/>
  <c r="D21" i="2"/>
  <c r="C21" i="2"/>
  <c r="F20" i="2"/>
  <c r="D20" i="2"/>
  <c r="C20" i="2"/>
  <c r="I26" i="2"/>
  <c r="H24" i="2"/>
  <c r="H22" i="2"/>
  <c r="I30" i="2" l="1"/>
  <c r="I29" i="2"/>
  <c r="I27" i="2"/>
  <c r="H28" i="2"/>
  <c r="I28" i="2"/>
  <c r="H20" i="2"/>
  <c r="H21" i="2"/>
  <c r="H23" i="2"/>
  <c r="H27" i="2"/>
  <c r="H26" i="2"/>
  <c r="B26" i="2"/>
  <c r="H29" i="2"/>
  <c r="H25" i="2"/>
  <c r="H30" i="2"/>
  <c r="B27" i="2" l="1"/>
  <c r="B30" i="2"/>
  <c r="B29" i="2"/>
  <c r="B28" i="2"/>
  <c r="B49" i="1" l="1"/>
  <c r="B48" i="1" s="1"/>
  <c r="B47" i="1" s="1"/>
  <c r="G14" i="2"/>
  <c r="B39" i="2"/>
  <c r="I43" i="1"/>
  <c r="H49" i="1"/>
  <c r="I49" i="1"/>
  <c r="I39" i="2" l="1"/>
  <c r="D47" i="1"/>
  <c r="D48" i="1" s="1"/>
  <c r="D49" i="1" s="1"/>
  <c r="D50" i="1" s="1"/>
  <c r="D51" i="1" s="1"/>
  <c r="D52" i="1" s="1"/>
  <c r="D53" i="1" s="1"/>
  <c r="B51" i="1"/>
  <c r="B52" i="1" s="1"/>
  <c r="B37" i="2" l="1"/>
  <c r="H36" i="2"/>
  <c r="G36" i="2"/>
  <c r="F36" i="2"/>
  <c r="H35" i="2"/>
  <c r="G35" i="2"/>
  <c r="F35" i="2"/>
  <c r="H34" i="2"/>
  <c r="G34" i="2"/>
  <c r="F34" i="2"/>
  <c r="H33" i="2"/>
  <c r="G33" i="2"/>
  <c r="F33" i="2"/>
  <c r="I32" i="2"/>
  <c r="H32" i="2"/>
  <c r="G32" i="2"/>
  <c r="F32" i="2"/>
  <c r="B32" i="2"/>
  <c r="I36" i="2"/>
  <c r="I35" i="2"/>
  <c r="I34" i="2"/>
  <c r="I33" i="2"/>
  <c r="H40" i="1" l="1"/>
  <c r="I37" i="2" l="1"/>
  <c r="G30" i="2"/>
  <c r="E30" i="2"/>
  <c r="F24" i="1"/>
  <c r="D24" i="1"/>
  <c r="E22" i="2" s="1"/>
  <c r="D25" i="1"/>
  <c r="E23" i="2" s="1"/>
  <c r="F27" i="1"/>
  <c r="D27" i="1"/>
  <c r="E25" i="2" s="1"/>
  <c r="F26" i="1"/>
  <c r="D26" i="1"/>
  <c r="E24" i="2" s="1"/>
  <c r="F25" i="1"/>
  <c r="G11" i="2"/>
  <c r="B11" i="2"/>
  <c r="G25" i="2" l="1"/>
  <c r="G22" i="2"/>
  <c r="G23" i="2"/>
  <c r="G24" i="2"/>
  <c r="I38" i="2"/>
  <c r="F23" i="1"/>
  <c r="F22" i="1"/>
  <c r="D21" i="1"/>
  <c r="F21" i="1"/>
  <c r="B40" i="2"/>
  <c r="D22" i="1"/>
  <c r="E20" i="2" s="1"/>
  <c r="D23" i="1"/>
  <c r="E21" i="2" s="1"/>
  <c r="I50" i="1"/>
  <c r="I51" i="1" s="1"/>
  <c r="I52" i="1" s="1"/>
  <c r="I53" i="1" s="1"/>
  <c r="I54" i="1" s="1"/>
  <c r="I55" i="1" s="1"/>
  <c r="I56" i="1" s="1"/>
  <c r="I57" i="1" s="1"/>
  <c r="I58" i="1" s="1"/>
  <c r="H50" i="1"/>
  <c r="H51" i="1" s="1"/>
  <c r="H52" i="1" s="1"/>
  <c r="H53" i="1" s="1"/>
  <c r="H54" i="1" s="1"/>
  <c r="H55" i="1" s="1"/>
  <c r="H56" i="1" s="1"/>
  <c r="H57" i="1" s="1"/>
  <c r="H58" i="1" s="1"/>
  <c r="H59" i="1" s="1"/>
  <c r="H60" i="1" s="1"/>
  <c r="H61" i="1" s="1"/>
  <c r="H62" i="1" s="1"/>
  <c r="H63" i="1" s="1"/>
  <c r="H64" i="1" s="1"/>
  <c r="H65" i="1" s="1"/>
  <c r="H66" i="1" s="1"/>
  <c r="H67" i="1" s="1"/>
  <c r="H68" i="1" s="1"/>
  <c r="H69" i="1" s="1"/>
  <c r="H70" i="1" s="1"/>
  <c r="B31" i="2"/>
  <c r="B16" i="2"/>
  <c r="B18" i="2"/>
  <c r="B17" i="2"/>
  <c r="F19" i="2"/>
  <c r="D19" i="2"/>
  <c r="C19" i="2"/>
  <c r="I55" i="2" l="1"/>
  <c r="I22" i="2"/>
  <c r="B22" i="2"/>
  <c r="G20" i="2"/>
  <c r="I24" i="2"/>
  <c r="B24" i="2"/>
  <c r="I23" i="2"/>
  <c r="B23" i="2"/>
  <c r="G21" i="2"/>
  <c r="I25" i="2"/>
  <c r="B25" i="2"/>
  <c r="C36" i="1"/>
  <c r="E19" i="2"/>
  <c r="G19" i="2"/>
  <c r="B20" i="2" l="1"/>
  <c r="I20" i="2"/>
  <c r="I21" i="2"/>
  <c r="B21" i="2"/>
  <c r="E33" i="2"/>
  <c r="C37" i="1"/>
  <c r="A36" i="1"/>
  <c r="B33" i="2" s="1"/>
  <c r="H33" i="1"/>
  <c r="H44" i="1" s="1"/>
  <c r="H19" i="2"/>
  <c r="E34" i="2" l="1"/>
  <c r="C38" i="1"/>
  <c r="A37" i="1"/>
  <c r="B34" i="2" s="1"/>
  <c r="I31" i="2"/>
  <c r="B19" i="2"/>
  <c r="I19" i="2"/>
  <c r="E35" i="2" l="1"/>
  <c r="A38" i="1"/>
  <c r="B35" i="2" s="1"/>
  <c r="C39" i="1"/>
  <c r="I40" i="2"/>
  <c r="I42" i="2" l="1"/>
  <c r="I43" i="2"/>
  <c r="E36" i="2"/>
  <c r="A39" i="1"/>
  <c r="B36" i="2" s="1"/>
  <c r="D46" i="2"/>
</calcChain>
</file>

<file path=xl/sharedStrings.xml><?xml version="1.0" encoding="utf-8"?>
<sst xmlns="http://schemas.openxmlformats.org/spreadsheetml/2006/main" count="136" uniqueCount="113">
  <si>
    <t>Arrival date</t>
  </si>
  <si>
    <t>Departure date</t>
  </si>
  <si>
    <t>Nights</t>
  </si>
  <si>
    <t>TOTAL €</t>
  </si>
  <si>
    <t>Number / rooms</t>
  </si>
  <si>
    <t>Number / persons</t>
  </si>
  <si>
    <t>TOTAL</t>
  </si>
  <si>
    <t>PP/night</t>
  </si>
  <si>
    <t>Arrival time</t>
  </si>
  <si>
    <t>Flight no.</t>
  </si>
  <si>
    <t>Departure time</t>
  </si>
  <si>
    <t>No. Of persons</t>
  </si>
  <si>
    <t>INVOICE CAN BE PRINTED FROM THE 2ND LIST</t>
  </si>
  <si>
    <t>INVOICE no.:</t>
  </si>
  <si>
    <t>Date:</t>
  </si>
  <si>
    <t>To:</t>
  </si>
  <si>
    <t xml:space="preserve">             signature</t>
  </si>
  <si>
    <t>Bank:</t>
  </si>
  <si>
    <t xml:space="preserve"> IBAN :</t>
  </si>
  <si>
    <t>SWIFT:</t>
  </si>
  <si>
    <t>HOTEL</t>
  </si>
  <si>
    <t>DEPARTURE</t>
  </si>
  <si>
    <t>COUNTRY</t>
  </si>
  <si>
    <t>IMPORTANT: FILL UP THE GREY CELLS</t>
  </si>
  <si>
    <t>Hour</t>
  </si>
  <si>
    <t>Minute</t>
  </si>
  <si>
    <t>Albanian Judo Federation</t>
  </si>
  <si>
    <t>Andorra Judo Federation</t>
  </si>
  <si>
    <t>Armenian Judo Federation</t>
  </si>
  <si>
    <t>Austrian Judo Federation</t>
  </si>
  <si>
    <t>Azerbaijan Judo Federation</t>
  </si>
  <si>
    <t>Belarusian Judo Federation</t>
  </si>
  <si>
    <t>Belgium Judo Federation</t>
  </si>
  <si>
    <t>Bosnia &amp; Herzegovina Judo Federation</t>
  </si>
  <si>
    <t>British Judo Association</t>
  </si>
  <si>
    <t>Croatian Judo Federation</t>
  </si>
  <si>
    <t>Cyprus Judo Federation</t>
  </si>
  <si>
    <t>Czech Judo Federation</t>
  </si>
  <si>
    <t>Danish Judo Federation</t>
  </si>
  <si>
    <t>Dutch Judo Federation</t>
  </si>
  <si>
    <t>Faroe Islands Judo Federation</t>
  </si>
  <si>
    <t>Finnish Judo Association</t>
  </si>
  <si>
    <t>French Judo Federation</t>
  </si>
  <si>
    <t>Georgian Judo Federation</t>
  </si>
  <si>
    <t>German Judo Federation</t>
  </si>
  <si>
    <t>Hellenic Judo Federation</t>
  </si>
  <si>
    <t>Hungarian Judo Association</t>
  </si>
  <si>
    <t>Iceland Judo Federation</t>
  </si>
  <si>
    <t>Irish Judo Association</t>
  </si>
  <si>
    <t>Latvia Judo Federation</t>
  </si>
  <si>
    <t>Lithuanian Judo Federation</t>
  </si>
  <si>
    <t>Monaco Judo Federation</t>
  </si>
  <si>
    <t>Montenegro Judo Federation</t>
  </si>
  <si>
    <t>Norwegian Judo Federation</t>
  </si>
  <si>
    <t>Polish Judo Association</t>
  </si>
  <si>
    <t>Romanian Judo Federation</t>
  </si>
  <si>
    <t>Russian Judo Federation</t>
  </si>
  <si>
    <t>San Marino Judo Federation</t>
  </si>
  <si>
    <t>Serbia Judo Federation</t>
  </si>
  <si>
    <t>Slovak Judo Federation</t>
  </si>
  <si>
    <t>Slovenian Judo Federation</t>
  </si>
  <si>
    <t>Spanish Judo Federation</t>
  </si>
  <si>
    <t>Swedish Judo Federation</t>
  </si>
  <si>
    <t>Swiss Judo Federation</t>
  </si>
  <si>
    <t>Turkish Judo Federation</t>
  </si>
  <si>
    <t>Ukrainian Judo Federation</t>
  </si>
  <si>
    <t>BANK TRANSFER</t>
  </si>
  <si>
    <t>REFUND</t>
  </si>
  <si>
    <t>PAID IN CASH</t>
  </si>
  <si>
    <t>North Macedonian Judo Federation</t>
  </si>
  <si>
    <t>FORMS</t>
  </si>
  <si>
    <t>Bulgarian Judo Federation</t>
  </si>
  <si>
    <t>Estonian Judo Association</t>
  </si>
  <si>
    <t>Luxembourg Judo Federation</t>
  </si>
  <si>
    <t>Malta Judo Federation</t>
  </si>
  <si>
    <t>Moldova Judo Federation</t>
  </si>
  <si>
    <t>Portugal Judo Federation</t>
  </si>
  <si>
    <t>NON EJU FEDERATION</t>
  </si>
  <si>
    <t>No. of competitors</t>
  </si>
  <si>
    <t>EJU FEE</t>
  </si>
  <si>
    <t>MEALS</t>
  </si>
  <si>
    <t>No. of lunches in hotel</t>
  </si>
  <si>
    <t>Israel Judo Association</t>
  </si>
  <si>
    <t>Italian Judo Federation</t>
  </si>
  <si>
    <t>Kosovo Judo Federation</t>
  </si>
  <si>
    <t>Liechtenstein Judo Federation</t>
  </si>
  <si>
    <t>ACCOMMODATION TOURNAMENT</t>
  </si>
  <si>
    <t>TOURNAMENT MEALS TOTAL</t>
  </si>
  <si>
    <t>ACCOMMODATION TOURNAMENT TOTAL</t>
  </si>
  <si>
    <t>Price per person</t>
  </si>
  <si>
    <t>No. of persons</t>
  </si>
  <si>
    <t>A category</t>
  </si>
  <si>
    <t>B category</t>
  </si>
  <si>
    <t>No. of dinners in hotel</t>
  </si>
  <si>
    <t>Single BB</t>
  </si>
  <si>
    <t>Double BB</t>
  </si>
  <si>
    <t>No. of lunch packs in the venue</t>
  </si>
  <si>
    <t>JUDO SK KRÁLOVO POLE Z.S.</t>
  </si>
  <si>
    <t>Komerční banka a.s</t>
  </si>
  <si>
    <t>Na Příkopě 33</t>
  </si>
  <si>
    <t>Praha 1, 114 07, Czech Republic</t>
  </si>
  <si>
    <t>KOMBCZPPXXX</t>
  </si>
  <si>
    <t>CZ60 0100 0001 3128 9407 0217</t>
  </si>
  <si>
    <t>Name of account holder: JUDO SK KRÁLOVO POLE Z.S.</t>
  </si>
  <si>
    <t>BRNO  2024</t>
  </si>
  <si>
    <t>European Judo Hopes Cup</t>
  </si>
  <si>
    <t>TRANSPORT TO and FROM Airport - 50€ /person</t>
  </si>
  <si>
    <t>Vienna</t>
  </si>
  <si>
    <t>Prague</t>
  </si>
  <si>
    <t>ARRIVAL TO</t>
  </si>
  <si>
    <t>CLUB</t>
  </si>
  <si>
    <t>Please send before September 23, 2024, to svicko1@seznam.cz</t>
  </si>
  <si>
    <t>Participation Fee 50€/person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</si>
</sst>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#,##0\ [$€-1]"/>
    <numFmt numFmtId="165" formatCode="d/m;@"/>
    <numFmt numFmtId="166" formatCode="[$-20000]ddd\,\ mmm\ dd"/>
    <numFmt numFmtId="167" formatCode="00"/>
    <numFmt numFmtId="168" formatCode="[$-409]dddd"/>
    <numFmt numFmtId="169" formatCode="[$-409]mmmm\ d\,\ yyyy;@"/>
    <numFmt numFmtId="170" formatCode="dd/mm/yy;@"/>
  </numFmts>
  <fonts count="31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9"/>
      <color theme="1"/>
      <name val="Tahoma"/>
      <family val="2"/>
      <charset val="238"/>
    </font>
    <font>
      <b/>
      <sz val="14"/>
      <color rgb="FF1F497D"/>
      <name val="Cambria"/>
      <family val="1"/>
      <charset val="238"/>
    </font>
    <font>
      <b/>
      <sz val="16"/>
      <color rgb="FFFF0000"/>
      <name val="Arial"/>
      <family val="2"/>
      <charset val="238"/>
    </font>
    <font>
      <sz val="16"/>
      <color indexed="8"/>
      <name val="Arial"/>
      <family val="2"/>
      <charset val="238"/>
    </font>
    <font>
      <b/>
      <sz val="16"/>
      <name val="Arial"/>
      <family val="2"/>
      <charset val="238"/>
    </font>
    <font>
      <sz val="16"/>
      <name val="Arial"/>
      <family val="2"/>
      <charset val="238"/>
    </font>
    <font>
      <sz val="11"/>
      <name val="Arial"/>
      <family val="2"/>
      <charset val="238"/>
    </font>
    <font>
      <b/>
      <sz val="16"/>
      <color indexed="8"/>
      <name val="Calibri"/>
      <family val="2"/>
      <charset val="238"/>
    </font>
    <font>
      <sz val="16"/>
      <name val="Calibri"/>
      <family val="2"/>
      <charset val="238"/>
    </font>
    <font>
      <b/>
      <sz val="14"/>
      <color rgb="FFFF0000"/>
      <name val="Cambria"/>
      <family val="1"/>
      <charset val="238"/>
    </font>
    <font>
      <b/>
      <sz val="20"/>
      <color indexed="8"/>
      <name val="Calibri"/>
      <family val="2"/>
      <charset val="238"/>
    </font>
    <font>
      <sz val="12"/>
      <name val="Arial"/>
      <family val="2"/>
      <charset val="238"/>
    </font>
    <font>
      <b/>
      <sz val="22"/>
      <color indexed="8"/>
      <name val="Calibri"/>
      <family val="2"/>
      <charset val="238"/>
    </font>
    <font>
      <sz val="12"/>
      <color indexed="8"/>
      <name val="Times New Roman"/>
      <family val="1"/>
      <charset val="238"/>
    </font>
    <font>
      <sz val="11"/>
      <color indexed="8"/>
      <name val="Calibri"/>
      <family val="2"/>
      <charset val="238"/>
    </font>
    <font>
      <b/>
      <sz val="16"/>
      <color theme="1"/>
      <name val="Tahoma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sz val="24"/>
      <color theme="1"/>
      <name val="Tahoma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b/>
      <sz val="28"/>
      <color rgb="FFFF0000"/>
      <name val="Cambria"/>
      <family val="1"/>
      <charset val="238"/>
    </font>
    <font>
      <b/>
      <sz val="24"/>
      <color theme="0"/>
      <name val="Arial"/>
      <family val="2"/>
      <charset val="238"/>
    </font>
    <font>
      <b/>
      <sz val="24"/>
      <color theme="0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0"/>
      <color theme="0"/>
      <name val="Arial"/>
      <family val="2"/>
      <charset val="238"/>
    </font>
    <font>
      <b/>
      <sz val="16"/>
      <color theme="1"/>
      <name val="Arial"/>
      <family val="2"/>
      <charset val="238"/>
    </font>
    <font>
      <b/>
      <sz val="12"/>
      <color rgb="FFFF0000"/>
      <name val="Arial"/>
      <family val="2"/>
      <charset val="238"/>
    </font>
  </fonts>
  <fills count="1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-0.249977111117893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20">
    <xf numFmtId="0" fontId="0" fillId="0" borderId="0" xfId="0"/>
    <xf numFmtId="0" fontId="0" fillId="0" borderId="0" xfId="0" applyProtection="1">
      <protection hidden="1"/>
    </xf>
    <xf numFmtId="0" fontId="2" fillId="0" borderId="0" xfId="0" applyFont="1" applyProtection="1">
      <protection hidden="1"/>
    </xf>
    <xf numFmtId="14" fontId="0" fillId="0" borderId="0" xfId="0" applyNumberFormat="1" applyProtection="1">
      <protection hidden="1"/>
    </xf>
    <xf numFmtId="49" fontId="8" fillId="0" borderId="0" xfId="0" applyNumberFormat="1" applyFont="1" applyAlignment="1" applyProtection="1">
      <alignment vertical="center"/>
      <protection hidden="1"/>
    </xf>
    <xf numFmtId="0" fontId="0" fillId="0" borderId="11" xfId="0" applyBorder="1" applyProtection="1">
      <protection hidden="1"/>
    </xf>
    <xf numFmtId="0" fontId="13" fillId="0" borderId="0" xfId="0" applyFont="1" applyProtection="1">
      <protection hidden="1"/>
    </xf>
    <xf numFmtId="0" fontId="15" fillId="0" borderId="15" xfId="0" applyFont="1" applyBorder="1" applyProtection="1">
      <protection hidden="1"/>
    </xf>
    <xf numFmtId="0" fontId="15" fillId="0" borderId="16" xfId="0" applyFont="1" applyBorder="1" applyProtection="1">
      <protection hidden="1"/>
    </xf>
    <xf numFmtId="0" fontId="16" fillId="0" borderId="16" xfId="0" applyFont="1" applyBorder="1" applyProtection="1">
      <protection hidden="1"/>
    </xf>
    <xf numFmtId="0" fontId="15" fillId="0" borderId="12" xfId="0" applyFont="1" applyBorder="1" applyProtection="1">
      <protection hidden="1"/>
    </xf>
    <xf numFmtId="0" fontId="15" fillId="0" borderId="13" xfId="0" applyFont="1" applyBorder="1" applyProtection="1">
      <protection hidden="1"/>
    </xf>
    <xf numFmtId="0" fontId="15" fillId="0" borderId="14" xfId="0" applyFont="1" applyBorder="1" applyProtection="1">
      <protection hidden="1"/>
    </xf>
    <xf numFmtId="0" fontId="15" fillId="3" borderId="16" xfId="0" applyFont="1" applyFill="1" applyBorder="1" applyProtection="1">
      <protection hidden="1"/>
    </xf>
    <xf numFmtId="0" fontId="15" fillId="3" borderId="15" xfId="0" applyFont="1" applyFill="1" applyBorder="1" applyProtection="1">
      <protection hidden="1"/>
    </xf>
    <xf numFmtId="0" fontId="0" fillId="3" borderId="0" xfId="0" applyFill="1" applyProtection="1">
      <protection hidden="1"/>
    </xf>
    <xf numFmtId="0" fontId="1" fillId="0" borderId="3" xfId="0" applyFont="1" applyBorder="1" applyAlignment="1" applyProtection="1">
      <alignment horizontal="center" vertical="center" wrapText="1"/>
      <protection hidden="1"/>
    </xf>
    <xf numFmtId="0" fontId="0" fillId="2" borderId="1" xfId="0" applyFill="1" applyBorder="1" applyAlignment="1" applyProtection="1">
      <alignment horizontal="center"/>
      <protection locked="0" hidden="1"/>
    </xf>
    <xf numFmtId="0" fontId="0" fillId="2" borderId="1" xfId="0" applyFill="1" applyBorder="1" applyAlignment="1" applyProtection="1">
      <alignment horizontal="center" vertical="center"/>
      <protection locked="0" hidden="1"/>
    </xf>
    <xf numFmtId="0" fontId="0" fillId="2" borderId="1" xfId="0" applyFill="1" applyBorder="1" applyAlignment="1" applyProtection="1">
      <alignment vertical="center"/>
      <protection locked="0" hidden="1"/>
    </xf>
    <xf numFmtId="1" fontId="1" fillId="4" borderId="1" xfId="0" applyNumberFormat="1" applyFont="1" applyFill="1" applyBorder="1" applyAlignment="1" applyProtection="1">
      <alignment horizontal="center"/>
      <protection hidden="1"/>
    </xf>
    <xf numFmtId="164" fontId="1" fillId="4" borderId="1" xfId="0" applyNumberFormat="1" applyFont="1" applyFill="1" applyBorder="1" applyAlignment="1" applyProtection="1">
      <alignment horizontal="center"/>
      <protection hidden="1"/>
    </xf>
    <xf numFmtId="0" fontId="1" fillId="4" borderId="1" xfId="0" applyFont="1" applyFill="1" applyBorder="1" applyProtection="1">
      <protection hidden="1"/>
    </xf>
    <xf numFmtId="0" fontId="1" fillId="4" borderId="1" xfId="0" applyFont="1" applyFill="1" applyBorder="1" applyAlignment="1" applyProtection="1">
      <alignment horizontal="center"/>
      <protection hidden="1"/>
    </xf>
    <xf numFmtId="0" fontId="11" fillId="3" borderId="0" xfId="0" applyFont="1" applyFill="1" applyAlignment="1" applyProtection="1">
      <alignment horizontal="center"/>
      <protection hidden="1"/>
    </xf>
    <xf numFmtId="0" fontId="3" fillId="3" borderId="1" xfId="0" applyFont="1" applyFill="1" applyBorder="1" applyAlignment="1" applyProtection="1">
      <alignment horizontal="center" vertical="center"/>
      <protection hidden="1"/>
    </xf>
    <xf numFmtId="164" fontId="0" fillId="0" borderId="0" xfId="0" applyNumberFormat="1" applyProtection="1">
      <protection hidden="1"/>
    </xf>
    <xf numFmtId="0" fontId="14" fillId="0" borderId="0" xfId="0" applyFont="1" applyAlignment="1" applyProtection="1">
      <alignment vertical="center"/>
      <protection hidden="1"/>
    </xf>
    <xf numFmtId="0" fontId="17" fillId="0" borderId="0" xfId="0" applyFont="1" applyProtection="1">
      <protection hidden="1"/>
    </xf>
    <xf numFmtId="0" fontId="1" fillId="0" borderId="20" xfId="0" applyFont="1" applyBorder="1" applyAlignment="1" applyProtection="1">
      <alignment horizontal="center" vertical="center"/>
      <protection hidden="1"/>
    </xf>
    <xf numFmtId="0" fontId="5" fillId="0" borderId="15" xfId="0" applyFont="1" applyBorder="1" applyAlignment="1" applyProtection="1">
      <alignment horizontal="right"/>
      <protection hidden="1"/>
    </xf>
    <xf numFmtId="49" fontId="8" fillId="0" borderId="16" xfId="0" applyNumberFormat="1" applyFont="1" applyBorder="1" applyAlignment="1" applyProtection="1">
      <alignment vertical="center"/>
      <protection hidden="1"/>
    </xf>
    <xf numFmtId="0" fontId="1" fillId="5" borderId="1" xfId="0" applyFont="1" applyFill="1" applyBorder="1" applyAlignment="1" applyProtection="1">
      <alignment horizontal="center" vertical="center" wrapText="1"/>
      <protection hidden="1"/>
    </xf>
    <xf numFmtId="0" fontId="0" fillId="5" borderId="1" xfId="0" applyFill="1" applyBorder="1" applyAlignment="1" applyProtection="1">
      <alignment horizontal="center"/>
      <protection hidden="1"/>
    </xf>
    <xf numFmtId="0" fontId="1" fillId="7" borderId="1" xfId="0" applyFont="1" applyFill="1" applyBorder="1" applyAlignment="1" applyProtection="1">
      <alignment horizontal="center" vertical="center" wrapText="1"/>
      <protection hidden="1"/>
    </xf>
    <xf numFmtId="0" fontId="0" fillId="7" borderId="1" xfId="0" applyFill="1" applyBorder="1" applyAlignment="1" applyProtection="1">
      <alignment horizontal="center"/>
      <protection hidden="1"/>
    </xf>
    <xf numFmtId="1" fontId="0" fillId="2" borderId="3" xfId="0" applyNumberFormat="1" applyFill="1" applyBorder="1" applyAlignment="1" applyProtection="1">
      <alignment horizontal="center" vertical="center"/>
      <protection locked="0" hidden="1"/>
    </xf>
    <xf numFmtId="167" fontId="0" fillId="2" borderId="3" xfId="0" applyNumberFormat="1" applyFill="1" applyBorder="1" applyAlignment="1" applyProtection="1">
      <alignment horizontal="center" vertical="center"/>
      <protection locked="0" hidden="1"/>
    </xf>
    <xf numFmtId="0" fontId="0" fillId="0" borderId="0" xfId="0" applyAlignment="1" applyProtection="1">
      <alignment wrapText="1"/>
      <protection hidden="1"/>
    </xf>
    <xf numFmtId="0" fontId="1" fillId="0" borderId="0" xfId="0" applyFont="1" applyAlignment="1" applyProtection="1">
      <alignment wrapText="1"/>
      <protection hidden="1"/>
    </xf>
    <xf numFmtId="164" fontId="21" fillId="9" borderId="4" xfId="0" applyNumberFormat="1" applyFont="1" applyFill="1" applyBorder="1" applyProtection="1">
      <protection hidden="1"/>
    </xf>
    <xf numFmtId="165" fontId="1" fillId="2" borderId="1" xfId="0" applyNumberFormat="1" applyFont="1" applyFill="1" applyBorder="1" applyAlignment="1" applyProtection="1">
      <alignment horizontal="center"/>
      <protection locked="0" hidden="1"/>
    </xf>
    <xf numFmtId="0" fontId="1" fillId="2" borderId="1" xfId="0" applyFont="1" applyFill="1" applyBorder="1" applyAlignment="1" applyProtection="1">
      <alignment horizontal="center"/>
      <protection locked="0" hidden="1"/>
    </xf>
    <xf numFmtId="164" fontId="28" fillId="11" borderId="1" xfId="0" applyNumberFormat="1" applyFont="1" applyFill="1" applyBorder="1" applyProtection="1">
      <protection hidden="1"/>
    </xf>
    <xf numFmtId="164" fontId="28" fillId="12" borderId="1" xfId="0" applyNumberFormat="1" applyFont="1" applyFill="1" applyBorder="1" applyProtection="1">
      <protection locked="0" hidden="1"/>
    </xf>
    <xf numFmtId="0" fontId="1" fillId="0" borderId="28" xfId="0" applyFont="1" applyBorder="1" applyAlignment="1" applyProtection="1">
      <alignment horizontal="center" vertical="center" wrapText="1"/>
      <protection hidden="1"/>
    </xf>
    <xf numFmtId="166" fontId="26" fillId="7" borderId="0" xfId="0" applyNumberFormat="1" applyFont="1" applyFill="1" applyProtection="1">
      <protection hidden="1"/>
    </xf>
    <xf numFmtId="14" fontId="0" fillId="7" borderId="0" xfId="0" applyNumberFormat="1" applyFill="1" applyProtection="1">
      <protection hidden="1"/>
    </xf>
    <xf numFmtId="166" fontId="27" fillId="7" borderId="0" xfId="0" applyNumberFormat="1" applyFont="1" applyFill="1" applyProtection="1">
      <protection hidden="1"/>
    </xf>
    <xf numFmtId="1" fontId="0" fillId="7" borderId="0" xfId="0" applyNumberFormat="1" applyFill="1" applyProtection="1">
      <protection hidden="1"/>
    </xf>
    <xf numFmtId="167" fontId="0" fillId="7" borderId="0" xfId="0" applyNumberFormat="1" applyFill="1" applyProtection="1">
      <protection hidden="1"/>
    </xf>
    <xf numFmtId="0" fontId="0" fillId="7" borderId="0" xfId="0" applyFill="1" applyProtection="1">
      <protection hidden="1"/>
    </xf>
    <xf numFmtId="0" fontId="1" fillId="0" borderId="1" xfId="0" applyFont="1" applyBorder="1" applyAlignment="1" applyProtection="1">
      <alignment horizontal="center" vertical="center" wrapText="1"/>
      <protection hidden="1"/>
    </xf>
    <xf numFmtId="0" fontId="1" fillId="0" borderId="22" xfId="0" applyFont="1" applyBorder="1" applyAlignment="1" applyProtection="1">
      <alignment vertical="center" wrapText="1"/>
      <protection hidden="1"/>
    </xf>
    <xf numFmtId="165" fontId="1" fillId="0" borderId="1" xfId="0" applyNumberFormat="1" applyFont="1" applyBorder="1" applyAlignment="1" applyProtection="1">
      <alignment horizontal="center" vertical="center" wrapText="1"/>
      <protection hidden="1"/>
    </xf>
    <xf numFmtId="1" fontId="1" fillId="0" borderId="1" xfId="0" applyNumberFormat="1" applyFont="1" applyBorder="1" applyAlignment="1" applyProtection="1">
      <alignment horizontal="center" vertical="center" wrapText="1"/>
      <protection hidden="1"/>
    </xf>
    <xf numFmtId="164" fontId="1" fillId="0" borderId="1" xfId="0" applyNumberFormat="1" applyFont="1" applyBorder="1" applyAlignment="1" applyProtection="1">
      <alignment horizontal="center" vertical="center" wrapText="1"/>
      <protection hidden="1"/>
    </xf>
    <xf numFmtId="164" fontId="1" fillId="0" borderId="21" xfId="0" applyNumberFormat="1" applyFont="1" applyBorder="1" applyAlignment="1" applyProtection="1">
      <alignment vertical="center" wrapText="1"/>
      <protection hidden="1"/>
    </xf>
    <xf numFmtId="164" fontId="25" fillId="0" borderId="26" xfId="0" applyNumberFormat="1" applyFont="1" applyBorder="1" applyAlignment="1" applyProtection="1">
      <alignment vertical="center" wrapText="1"/>
      <protection hidden="1"/>
    </xf>
    <xf numFmtId="170" fontId="1" fillId="0" borderId="1" xfId="0" applyNumberFormat="1" applyFont="1" applyBorder="1" applyAlignment="1" applyProtection="1">
      <alignment vertical="center" wrapText="1"/>
      <protection hidden="1"/>
    </xf>
    <xf numFmtId="0" fontId="1" fillId="0" borderId="1" xfId="0" applyFont="1" applyBorder="1" applyAlignment="1" applyProtection="1">
      <alignment vertical="center" wrapText="1"/>
      <protection hidden="1"/>
    </xf>
    <xf numFmtId="164" fontId="25" fillId="0" borderId="34" xfId="0" applyNumberFormat="1" applyFont="1" applyBorder="1" applyAlignment="1" applyProtection="1">
      <alignment vertical="center" wrapText="1"/>
      <protection hidden="1"/>
    </xf>
    <xf numFmtId="164" fontId="1" fillId="3" borderId="34" xfId="0" applyNumberFormat="1" applyFont="1" applyFill="1" applyBorder="1" applyAlignment="1" applyProtection="1">
      <alignment vertical="center" wrapText="1"/>
      <protection hidden="1"/>
    </xf>
    <xf numFmtId="0" fontId="1" fillId="15" borderId="1" xfId="0" applyFont="1" applyFill="1" applyBorder="1" applyAlignment="1" applyProtection="1">
      <alignment horizontal="center" vertical="center" wrapText="1"/>
      <protection hidden="1"/>
    </xf>
    <xf numFmtId="164" fontId="1" fillId="15" borderId="1" xfId="0" applyNumberFormat="1" applyFont="1" applyFill="1" applyBorder="1" applyAlignment="1" applyProtection="1">
      <alignment horizontal="center" vertical="center" wrapText="1"/>
      <protection hidden="1"/>
    </xf>
    <xf numFmtId="164" fontId="29" fillId="15" borderId="1" xfId="0" applyNumberFormat="1" applyFont="1" applyFill="1" applyBorder="1" applyAlignment="1" applyProtection="1">
      <alignment vertical="center" wrapText="1"/>
      <protection hidden="1"/>
    </xf>
    <xf numFmtId="165" fontId="1" fillId="2" borderId="1" xfId="0" applyNumberFormat="1" applyFont="1" applyFill="1" applyBorder="1" applyAlignment="1" applyProtection="1">
      <alignment horizontal="center" vertical="center"/>
      <protection locked="0" hidden="1"/>
    </xf>
    <xf numFmtId="0" fontId="1" fillId="0" borderId="29" xfId="0" applyFont="1" applyBorder="1" applyAlignment="1" applyProtection="1">
      <alignment horizontal="center" vertical="center" wrapText="1"/>
      <protection hidden="1"/>
    </xf>
    <xf numFmtId="164" fontId="1" fillId="3" borderId="34" xfId="0" applyNumberFormat="1" applyFont="1" applyFill="1" applyBorder="1" applyAlignment="1" applyProtection="1">
      <alignment vertical="center" wrapText="1"/>
      <protection locked="0" hidden="1"/>
    </xf>
    <xf numFmtId="0" fontId="30" fillId="16" borderId="1" xfId="0" applyFont="1" applyFill="1" applyBorder="1" applyAlignment="1" applyProtection="1">
      <alignment horizontal="center" vertical="center"/>
      <protection hidden="1"/>
    </xf>
    <xf numFmtId="0" fontId="1" fillId="17" borderId="1" xfId="0" applyFont="1" applyFill="1" applyBorder="1" applyProtection="1">
      <protection hidden="1"/>
    </xf>
    <xf numFmtId="164" fontId="1" fillId="17" borderId="1" xfId="0" applyNumberFormat="1" applyFont="1" applyFill="1" applyBorder="1" applyAlignment="1" applyProtection="1">
      <alignment horizontal="center"/>
      <protection hidden="1"/>
    </xf>
    <xf numFmtId="0" fontId="25" fillId="0" borderId="1" xfId="0" applyFont="1" applyBorder="1" applyAlignment="1" applyProtection="1">
      <alignment vertical="center" wrapText="1"/>
      <protection hidden="1"/>
    </xf>
    <xf numFmtId="0" fontId="0" fillId="0" borderId="43" xfId="0" applyBorder="1" applyAlignment="1" applyProtection="1">
      <alignment horizontal="center" vertical="center"/>
      <protection hidden="1"/>
    </xf>
    <xf numFmtId="166" fontId="26" fillId="8" borderId="0" xfId="0" applyNumberFormat="1" applyFont="1" applyFill="1" applyProtection="1">
      <protection hidden="1"/>
    </xf>
    <xf numFmtId="164" fontId="25" fillId="0" borderId="44" xfId="0" applyNumberFormat="1" applyFont="1" applyBorder="1" applyAlignment="1" applyProtection="1">
      <alignment vertical="center" wrapText="1"/>
      <protection hidden="1"/>
    </xf>
    <xf numFmtId="0" fontId="15" fillId="0" borderId="0" xfId="0" applyFont="1" applyProtection="1">
      <protection hidden="1"/>
    </xf>
    <xf numFmtId="0" fontId="15" fillId="0" borderId="0" xfId="0" applyFont="1" applyAlignment="1" applyProtection="1">
      <alignment horizontal="left"/>
      <protection hidden="1"/>
    </xf>
    <xf numFmtId="0" fontId="16" fillId="0" borderId="0" xfId="0" applyFont="1" applyProtection="1">
      <protection hidden="1"/>
    </xf>
    <xf numFmtId="0" fontId="15" fillId="3" borderId="0" xfId="0" applyFont="1" applyFill="1" applyProtection="1">
      <protection hidden="1"/>
    </xf>
    <xf numFmtId="0" fontId="15" fillId="3" borderId="0" xfId="0" applyFont="1" applyFill="1" applyAlignment="1" applyProtection="1">
      <alignment horizontal="left"/>
      <protection hidden="1"/>
    </xf>
    <xf numFmtId="0" fontId="7" fillId="0" borderId="0" xfId="0" applyFont="1" applyProtection="1">
      <protection hidden="1"/>
    </xf>
    <xf numFmtId="0" fontId="9" fillId="0" borderId="0" xfId="0" applyFont="1" applyAlignment="1" applyProtection="1">
      <alignment horizontal="center" vertical="center"/>
      <protection hidden="1"/>
    </xf>
    <xf numFmtId="164" fontId="0" fillId="3" borderId="0" xfId="0" applyNumberFormat="1" applyFill="1" applyProtection="1">
      <protection hidden="1"/>
    </xf>
    <xf numFmtId="0" fontId="3" fillId="3" borderId="5" xfId="0" applyFont="1" applyFill="1" applyBorder="1" applyAlignment="1" applyProtection="1">
      <alignment horizontal="center" vertical="center"/>
      <protection hidden="1"/>
    </xf>
    <xf numFmtId="168" fontId="18" fillId="13" borderId="5" xfId="0" applyNumberFormat="1" applyFont="1" applyFill="1" applyBorder="1" applyAlignment="1" applyProtection="1">
      <alignment horizontal="center" vertical="center"/>
      <protection hidden="1"/>
    </xf>
    <xf numFmtId="168" fontId="18" fillId="13" borderId="4" xfId="0" applyNumberFormat="1" applyFont="1" applyFill="1" applyBorder="1" applyAlignment="1" applyProtection="1">
      <alignment horizontal="center" vertical="center"/>
      <protection hidden="1"/>
    </xf>
    <xf numFmtId="169" fontId="18" fillId="13" borderId="5" xfId="0" applyNumberFormat="1" applyFont="1" applyFill="1" applyBorder="1" applyAlignment="1" applyProtection="1">
      <alignment horizontal="center" vertical="center"/>
      <protection hidden="1"/>
    </xf>
    <xf numFmtId="169" fontId="18" fillId="13" borderId="4" xfId="0" applyNumberFormat="1" applyFont="1" applyFill="1" applyBorder="1" applyAlignment="1" applyProtection="1">
      <alignment horizontal="center" vertical="center"/>
      <protection hidden="1"/>
    </xf>
    <xf numFmtId="164" fontId="1" fillId="13" borderId="1" xfId="0" applyNumberFormat="1" applyFont="1" applyFill="1" applyBorder="1" applyAlignment="1" applyProtection="1">
      <alignment horizontal="center"/>
      <protection hidden="1"/>
    </xf>
    <xf numFmtId="168" fontId="21" fillId="11" borderId="5" xfId="0" applyNumberFormat="1" applyFont="1" applyFill="1" applyBorder="1" applyAlignment="1" applyProtection="1">
      <alignment horizontal="center" vertical="center"/>
      <protection hidden="1"/>
    </xf>
    <xf numFmtId="168" fontId="21" fillId="11" borderId="4" xfId="0" applyNumberFormat="1" applyFont="1" applyFill="1" applyBorder="1" applyAlignment="1" applyProtection="1">
      <alignment horizontal="center" vertical="center"/>
      <protection hidden="1"/>
    </xf>
    <xf numFmtId="169" fontId="21" fillId="11" borderId="5" xfId="0" applyNumberFormat="1" applyFont="1" applyFill="1" applyBorder="1" applyAlignment="1" applyProtection="1">
      <alignment horizontal="center" vertical="center"/>
      <protection hidden="1"/>
    </xf>
    <xf numFmtId="169" fontId="21" fillId="11" borderId="4" xfId="0" applyNumberFormat="1" applyFont="1" applyFill="1" applyBorder="1" applyAlignment="1" applyProtection="1">
      <alignment horizontal="center" vertical="center"/>
      <protection hidden="1"/>
    </xf>
    <xf numFmtId="0" fontId="18" fillId="4" borderId="5" xfId="0" applyFont="1" applyFill="1" applyBorder="1" applyAlignment="1" applyProtection="1">
      <alignment horizontal="center"/>
      <protection hidden="1"/>
    </xf>
    <xf numFmtId="0" fontId="18" fillId="4" borderId="6" xfId="0" applyFont="1" applyFill="1" applyBorder="1" applyAlignment="1" applyProtection="1">
      <alignment horizontal="center"/>
      <protection hidden="1"/>
    </xf>
    <xf numFmtId="0" fontId="18" fillId="4" borderId="4" xfId="0" applyFont="1" applyFill="1" applyBorder="1" applyAlignment="1" applyProtection="1">
      <alignment horizontal="center"/>
      <protection hidden="1"/>
    </xf>
    <xf numFmtId="164" fontId="1" fillId="4" borderId="5" xfId="0" applyNumberFormat="1" applyFont="1" applyFill="1" applyBorder="1" applyAlignment="1" applyProtection="1">
      <alignment horizontal="center"/>
      <protection hidden="1"/>
    </xf>
    <xf numFmtId="164" fontId="1" fillId="4" borderId="4" xfId="0" applyNumberFormat="1" applyFont="1" applyFill="1" applyBorder="1" applyAlignment="1" applyProtection="1">
      <alignment horizontal="center"/>
      <protection hidden="1"/>
    </xf>
    <xf numFmtId="0" fontId="21" fillId="10" borderId="5" xfId="0" applyFont="1" applyFill="1" applyBorder="1" applyAlignment="1" applyProtection="1">
      <alignment horizontal="center"/>
      <protection hidden="1"/>
    </xf>
    <xf numFmtId="0" fontId="21" fillId="10" borderId="6" xfId="0" applyFont="1" applyFill="1" applyBorder="1" applyAlignment="1" applyProtection="1">
      <alignment horizontal="center"/>
      <protection hidden="1"/>
    </xf>
    <xf numFmtId="0" fontId="21" fillId="10" borderId="4" xfId="0" applyFont="1" applyFill="1" applyBorder="1" applyAlignment="1" applyProtection="1">
      <alignment horizontal="center"/>
      <protection hidden="1"/>
    </xf>
    <xf numFmtId="164" fontId="21" fillId="10" borderId="5" xfId="0" applyNumberFormat="1" applyFont="1" applyFill="1" applyBorder="1" applyAlignment="1" applyProtection="1">
      <alignment horizontal="center"/>
      <protection hidden="1"/>
    </xf>
    <xf numFmtId="164" fontId="21" fillId="10" borderId="4" xfId="0" applyNumberFormat="1" applyFont="1" applyFill="1" applyBorder="1" applyAlignment="1" applyProtection="1">
      <alignment horizontal="center"/>
      <protection hidden="1"/>
    </xf>
    <xf numFmtId="0" fontId="21" fillId="10" borderId="35" xfId="0" applyFont="1" applyFill="1" applyBorder="1" applyAlignment="1" applyProtection="1">
      <alignment horizontal="center" vertical="center"/>
      <protection hidden="1"/>
    </xf>
    <xf numFmtId="0" fontId="21" fillId="10" borderId="36" xfId="0" applyFont="1" applyFill="1" applyBorder="1" applyAlignment="1" applyProtection="1">
      <alignment horizontal="center" vertical="center"/>
      <protection hidden="1"/>
    </xf>
    <xf numFmtId="0" fontId="21" fillId="10" borderId="37" xfId="0" applyFont="1" applyFill="1" applyBorder="1" applyAlignment="1" applyProtection="1">
      <alignment horizontal="center" vertical="center"/>
      <protection hidden="1"/>
    </xf>
    <xf numFmtId="0" fontId="21" fillId="10" borderId="38" xfId="0" applyFont="1" applyFill="1" applyBorder="1" applyAlignment="1" applyProtection="1">
      <alignment horizontal="center" vertical="center"/>
      <protection hidden="1"/>
    </xf>
    <xf numFmtId="0" fontId="21" fillId="10" borderId="11" xfId="0" applyFont="1" applyFill="1" applyBorder="1" applyAlignment="1" applyProtection="1">
      <alignment horizontal="center" vertical="center"/>
      <protection hidden="1"/>
    </xf>
    <xf numFmtId="0" fontId="21" fillId="10" borderId="39" xfId="0" applyFont="1" applyFill="1" applyBorder="1" applyAlignment="1" applyProtection="1">
      <alignment horizontal="center" vertical="center"/>
      <protection hidden="1"/>
    </xf>
    <xf numFmtId="0" fontId="28" fillId="10" borderId="1" xfId="0" applyFont="1" applyFill="1" applyBorder="1" applyAlignment="1" applyProtection="1">
      <alignment horizontal="center" vertical="center" wrapText="1"/>
      <protection hidden="1"/>
    </xf>
    <xf numFmtId="168" fontId="18" fillId="14" borderId="5" xfId="0" applyNumberFormat="1" applyFont="1" applyFill="1" applyBorder="1" applyAlignment="1" applyProtection="1">
      <alignment horizontal="center" vertical="center"/>
      <protection hidden="1"/>
    </xf>
    <xf numFmtId="168" fontId="18" fillId="14" borderId="4" xfId="0" applyNumberFormat="1" applyFont="1" applyFill="1" applyBorder="1" applyAlignment="1" applyProtection="1">
      <alignment horizontal="center" vertical="center"/>
      <protection hidden="1"/>
    </xf>
    <xf numFmtId="169" fontId="18" fillId="14" borderId="5" xfId="0" applyNumberFormat="1" applyFont="1" applyFill="1" applyBorder="1" applyAlignment="1" applyProtection="1">
      <alignment horizontal="center" vertical="center"/>
      <protection hidden="1"/>
    </xf>
    <xf numFmtId="169" fontId="18" fillId="14" borderId="4" xfId="0" applyNumberFormat="1" applyFont="1" applyFill="1" applyBorder="1" applyAlignment="1" applyProtection="1">
      <alignment horizontal="center" vertical="center"/>
      <protection hidden="1"/>
    </xf>
    <xf numFmtId="164" fontId="1" fillId="14" borderId="5" xfId="0" applyNumberFormat="1" applyFont="1" applyFill="1" applyBorder="1" applyAlignment="1" applyProtection="1">
      <alignment horizontal="center"/>
      <protection hidden="1"/>
    </xf>
    <xf numFmtId="164" fontId="1" fillId="14" borderId="4" xfId="0" applyNumberFormat="1" applyFont="1" applyFill="1" applyBorder="1" applyAlignment="1" applyProtection="1">
      <alignment horizontal="center"/>
      <protection hidden="1"/>
    </xf>
    <xf numFmtId="168" fontId="18" fillId="12" borderId="5" xfId="0" applyNumberFormat="1" applyFont="1" applyFill="1" applyBorder="1" applyAlignment="1" applyProtection="1">
      <alignment horizontal="center" vertical="center"/>
      <protection hidden="1"/>
    </xf>
    <xf numFmtId="168" fontId="18" fillId="12" borderId="4" xfId="0" applyNumberFormat="1" applyFont="1" applyFill="1" applyBorder="1" applyAlignment="1" applyProtection="1">
      <alignment horizontal="center" vertical="center"/>
      <protection hidden="1"/>
    </xf>
    <xf numFmtId="169" fontId="18" fillId="12" borderId="5" xfId="0" applyNumberFormat="1" applyFont="1" applyFill="1" applyBorder="1" applyAlignment="1" applyProtection="1">
      <alignment horizontal="center" vertical="center"/>
      <protection hidden="1"/>
    </xf>
    <xf numFmtId="169" fontId="18" fillId="12" borderId="4" xfId="0" applyNumberFormat="1" applyFont="1" applyFill="1" applyBorder="1" applyAlignment="1" applyProtection="1">
      <alignment horizontal="center" vertical="center"/>
      <protection hidden="1"/>
    </xf>
    <xf numFmtId="164" fontId="28" fillId="11" borderId="1" xfId="0" applyNumberFormat="1" applyFont="1" applyFill="1" applyBorder="1" applyAlignment="1" applyProtection="1">
      <alignment horizontal="center"/>
      <protection hidden="1"/>
    </xf>
    <xf numFmtId="164" fontId="28" fillId="12" borderId="5" xfId="0" applyNumberFormat="1" applyFont="1" applyFill="1" applyBorder="1" applyAlignment="1" applyProtection="1">
      <alignment horizontal="center"/>
      <protection hidden="1"/>
    </xf>
    <xf numFmtId="164" fontId="28" fillId="12" borderId="4" xfId="0" applyNumberFormat="1" applyFont="1" applyFill="1" applyBorder="1" applyAlignment="1" applyProtection="1">
      <alignment horizontal="center"/>
      <protection hidden="1"/>
    </xf>
    <xf numFmtId="0" fontId="4" fillId="5" borderId="5" xfId="0" applyFont="1" applyFill="1" applyBorder="1" applyAlignment="1" applyProtection="1">
      <alignment horizontal="center" vertical="center"/>
      <protection hidden="1"/>
    </xf>
    <xf numFmtId="0" fontId="4" fillId="5" borderId="6" xfId="0" applyFont="1" applyFill="1" applyBorder="1" applyAlignment="1" applyProtection="1">
      <alignment horizontal="center" vertical="center"/>
      <protection hidden="1"/>
    </xf>
    <xf numFmtId="0" fontId="4" fillId="5" borderId="4" xfId="0" applyFont="1" applyFill="1" applyBorder="1" applyAlignment="1" applyProtection="1">
      <alignment horizontal="center" vertical="center"/>
      <protection hidden="1"/>
    </xf>
    <xf numFmtId="0" fontId="4" fillId="0" borderId="5" xfId="0" applyFont="1" applyBorder="1" applyAlignment="1" applyProtection="1">
      <alignment horizontal="center" vertical="center"/>
      <protection hidden="1"/>
    </xf>
    <xf numFmtId="0" fontId="4" fillId="0" borderId="6" xfId="0" applyFont="1" applyBorder="1" applyAlignment="1" applyProtection="1">
      <alignment horizontal="center" vertical="center"/>
      <protection hidden="1"/>
    </xf>
    <xf numFmtId="0" fontId="4" fillId="0" borderId="4" xfId="0" applyFont="1" applyBorder="1" applyAlignment="1" applyProtection="1">
      <alignment horizontal="center" vertical="center"/>
      <protection hidden="1"/>
    </xf>
    <xf numFmtId="164" fontId="24" fillId="6" borderId="5" xfId="0" applyNumberFormat="1" applyFont="1" applyFill="1" applyBorder="1" applyAlignment="1" applyProtection="1">
      <alignment horizontal="center" vertical="center"/>
      <protection hidden="1"/>
    </xf>
    <xf numFmtId="164" fontId="24" fillId="6" borderId="4" xfId="0" applyNumberFormat="1" applyFont="1" applyFill="1" applyBorder="1" applyAlignment="1" applyProtection="1">
      <alignment horizontal="center" vertical="center"/>
      <protection hidden="1"/>
    </xf>
    <xf numFmtId="0" fontId="23" fillId="6" borderId="5" xfId="0" applyFont="1" applyFill="1" applyBorder="1" applyAlignment="1" applyProtection="1">
      <alignment horizontal="center" vertical="center" wrapText="1"/>
      <protection hidden="1"/>
    </xf>
    <xf numFmtId="0" fontId="23" fillId="6" borderId="6" xfId="0" applyFont="1" applyFill="1" applyBorder="1" applyAlignment="1" applyProtection="1">
      <alignment horizontal="center" vertical="center" wrapText="1"/>
      <protection hidden="1"/>
    </xf>
    <xf numFmtId="0" fontId="23" fillId="6" borderId="4" xfId="0" applyFont="1" applyFill="1" applyBorder="1" applyAlignment="1" applyProtection="1">
      <alignment horizontal="center" vertical="center" wrapText="1"/>
      <protection hidden="1"/>
    </xf>
    <xf numFmtId="164" fontId="21" fillId="9" borderId="5" xfId="0" applyNumberFormat="1" applyFont="1" applyFill="1" applyBorder="1" applyAlignment="1" applyProtection="1">
      <alignment horizontal="center"/>
      <protection hidden="1"/>
    </xf>
    <xf numFmtId="164" fontId="21" fillId="9" borderId="4" xfId="0" applyNumberFormat="1" applyFont="1" applyFill="1" applyBorder="1" applyAlignment="1" applyProtection="1">
      <alignment horizontal="center"/>
      <protection hidden="1"/>
    </xf>
    <xf numFmtId="0" fontId="21" fillId="9" borderId="5" xfId="0" applyFont="1" applyFill="1" applyBorder="1" applyAlignment="1" applyProtection="1">
      <alignment horizontal="center"/>
      <protection hidden="1"/>
    </xf>
    <xf numFmtId="0" fontId="21" fillId="9" borderId="6" xfId="0" applyFont="1" applyFill="1" applyBorder="1" applyAlignment="1" applyProtection="1">
      <alignment horizontal="center"/>
      <protection hidden="1"/>
    </xf>
    <xf numFmtId="0" fontId="21" fillId="9" borderId="4" xfId="0" applyFont="1" applyFill="1" applyBorder="1" applyAlignment="1" applyProtection="1">
      <alignment horizontal="center"/>
      <protection hidden="1"/>
    </xf>
    <xf numFmtId="0" fontId="18" fillId="15" borderId="35" xfId="0" applyFont="1" applyFill="1" applyBorder="1" applyAlignment="1" applyProtection="1">
      <alignment horizontal="center" vertical="center"/>
      <protection hidden="1"/>
    </xf>
    <xf numFmtId="0" fontId="18" fillId="15" borderId="36" xfId="0" applyFont="1" applyFill="1" applyBorder="1" applyAlignment="1" applyProtection="1">
      <alignment horizontal="center" vertical="center"/>
      <protection hidden="1"/>
    </xf>
    <xf numFmtId="0" fontId="18" fillId="15" borderId="37" xfId="0" applyFont="1" applyFill="1" applyBorder="1" applyAlignment="1" applyProtection="1">
      <alignment horizontal="center" vertical="center"/>
      <protection hidden="1"/>
    </xf>
    <xf numFmtId="0" fontId="18" fillId="15" borderId="38" xfId="0" applyFont="1" applyFill="1" applyBorder="1" applyAlignment="1" applyProtection="1">
      <alignment horizontal="center" vertical="center"/>
      <protection hidden="1"/>
    </xf>
    <xf numFmtId="0" fontId="18" fillId="15" borderId="11" xfId="0" applyFont="1" applyFill="1" applyBorder="1" applyAlignment="1" applyProtection="1">
      <alignment horizontal="center" vertical="center"/>
      <protection hidden="1"/>
    </xf>
    <xf numFmtId="0" fontId="18" fillId="15" borderId="39" xfId="0" applyFont="1" applyFill="1" applyBorder="1" applyAlignment="1" applyProtection="1">
      <alignment horizontal="center" vertical="center"/>
      <protection hidden="1"/>
    </xf>
    <xf numFmtId="0" fontId="1" fillId="4" borderId="1" xfId="0" applyFont="1" applyFill="1" applyBorder="1" applyAlignment="1" applyProtection="1">
      <alignment horizontal="center" vertical="center" wrapText="1"/>
      <protection hidden="1"/>
    </xf>
    <xf numFmtId="0" fontId="1" fillId="5" borderId="2" xfId="0" applyFont="1" applyFill="1" applyBorder="1" applyAlignment="1" applyProtection="1">
      <alignment horizontal="center" vertical="center" wrapText="1"/>
      <protection hidden="1"/>
    </xf>
    <xf numFmtId="0" fontId="1" fillId="5" borderId="3" xfId="0" applyFont="1" applyFill="1" applyBorder="1" applyAlignment="1" applyProtection="1">
      <alignment horizontal="center" vertical="center" wrapText="1"/>
      <protection hidden="1"/>
    </xf>
    <xf numFmtId="0" fontId="18" fillId="4" borderId="1" xfId="0" applyFont="1" applyFill="1" applyBorder="1" applyAlignment="1" applyProtection="1">
      <alignment horizontal="center"/>
      <protection hidden="1"/>
    </xf>
    <xf numFmtId="164" fontId="18" fillId="4" borderId="5" xfId="0" applyNumberFormat="1" applyFont="1" applyFill="1" applyBorder="1" applyAlignment="1" applyProtection="1">
      <alignment horizontal="center"/>
      <protection hidden="1"/>
    </xf>
    <xf numFmtId="0" fontId="19" fillId="0" borderId="0" xfId="0" applyFont="1" applyAlignment="1" applyProtection="1">
      <alignment horizontal="center"/>
      <protection hidden="1"/>
    </xf>
    <xf numFmtId="0" fontId="1" fillId="5" borderId="1" xfId="0" applyFont="1" applyFill="1" applyBorder="1" applyAlignment="1" applyProtection="1">
      <alignment horizontal="center" vertical="center" wrapText="1"/>
      <protection hidden="1"/>
    </xf>
    <xf numFmtId="0" fontId="1" fillId="7" borderId="1" xfId="0" applyFont="1" applyFill="1" applyBorder="1" applyAlignment="1" applyProtection="1">
      <alignment horizontal="center" vertical="center" wrapText="1"/>
      <protection hidden="1"/>
    </xf>
    <xf numFmtId="0" fontId="1" fillId="7" borderId="2" xfId="0" applyFont="1" applyFill="1" applyBorder="1" applyAlignment="1" applyProtection="1">
      <alignment horizontal="center" vertical="center" wrapText="1"/>
      <protection hidden="1"/>
    </xf>
    <xf numFmtId="0" fontId="1" fillId="7" borderId="3" xfId="0" applyFont="1" applyFill="1" applyBorder="1" applyAlignment="1" applyProtection="1">
      <alignment horizontal="center" vertical="center" wrapText="1"/>
      <protection hidden="1"/>
    </xf>
    <xf numFmtId="0" fontId="22" fillId="2" borderId="0" xfId="0" applyFont="1" applyFill="1" applyAlignment="1" applyProtection="1">
      <alignment horizontal="center" vertical="center"/>
      <protection hidden="1"/>
    </xf>
    <xf numFmtId="0" fontId="3" fillId="2" borderId="1" xfId="0" applyFont="1" applyFill="1" applyBorder="1" applyAlignment="1" applyProtection="1">
      <alignment horizontal="center" vertical="center" wrapText="1"/>
      <protection locked="0" hidden="1"/>
    </xf>
    <xf numFmtId="0" fontId="3" fillId="5" borderId="5" xfId="0" applyFont="1" applyFill="1" applyBorder="1" applyAlignment="1" applyProtection="1">
      <alignment horizontal="center"/>
      <protection hidden="1"/>
    </xf>
    <xf numFmtId="0" fontId="3" fillId="5" borderId="6" xfId="0" applyFont="1" applyFill="1" applyBorder="1" applyAlignment="1" applyProtection="1">
      <alignment horizontal="center"/>
      <protection hidden="1"/>
    </xf>
    <xf numFmtId="0" fontId="3" fillId="7" borderId="5" xfId="0" applyFont="1" applyFill="1" applyBorder="1" applyAlignment="1" applyProtection="1">
      <alignment horizontal="center"/>
      <protection hidden="1"/>
    </xf>
    <xf numFmtId="0" fontId="3" fillId="7" borderId="6" xfId="0" applyFont="1" applyFill="1" applyBorder="1" applyAlignment="1" applyProtection="1">
      <alignment horizontal="center"/>
      <protection hidden="1"/>
    </xf>
    <xf numFmtId="0" fontId="0" fillId="2" borderId="5" xfId="0" applyFill="1" applyBorder="1" applyAlignment="1" applyProtection="1">
      <alignment horizontal="center" vertical="center"/>
      <protection locked="0" hidden="1"/>
    </xf>
    <xf numFmtId="0" fontId="0" fillId="2" borderId="6" xfId="0" applyFill="1" applyBorder="1" applyAlignment="1" applyProtection="1">
      <alignment horizontal="center" vertical="center"/>
      <protection locked="0" hidden="1"/>
    </xf>
    <xf numFmtId="0" fontId="0" fillId="2" borderId="4" xfId="0" applyFill="1" applyBorder="1" applyAlignment="1" applyProtection="1">
      <alignment horizontal="center" vertical="center"/>
      <protection locked="0" hidden="1"/>
    </xf>
    <xf numFmtId="0" fontId="20" fillId="0" borderId="17" xfId="0" applyFont="1" applyBorder="1" applyAlignment="1" applyProtection="1">
      <alignment horizontal="center" vertical="center"/>
      <protection hidden="1"/>
    </xf>
    <xf numFmtId="0" fontId="20" fillId="0" borderId="18" xfId="0" applyFont="1" applyBorder="1" applyAlignment="1" applyProtection="1">
      <alignment horizontal="center" vertical="center"/>
      <protection hidden="1"/>
    </xf>
    <xf numFmtId="0" fontId="20" fillId="0" borderId="19" xfId="0" applyFont="1" applyBorder="1" applyAlignment="1" applyProtection="1">
      <alignment horizontal="center" vertical="center"/>
      <protection hidden="1"/>
    </xf>
    <xf numFmtId="0" fontId="1" fillId="0" borderId="21" xfId="0" applyFont="1" applyBorder="1" applyAlignment="1" applyProtection="1">
      <alignment horizontal="center" vertical="center" wrapText="1"/>
      <protection hidden="1"/>
    </xf>
    <xf numFmtId="0" fontId="1" fillId="0" borderId="4" xfId="0" applyFont="1" applyBorder="1" applyAlignment="1" applyProtection="1">
      <alignment horizontal="center" vertical="center" wrapText="1"/>
      <protection hidden="1"/>
    </xf>
    <xf numFmtId="0" fontId="0" fillId="0" borderId="4" xfId="0" applyBorder="1" applyAlignment="1" applyProtection="1">
      <alignment horizontal="center" vertical="center"/>
      <protection hidden="1"/>
    </xf>
    <xf numFmtId="0" fontId="1" fillId="0" borderId="1" xfId="0" applyFont="1" applyBorder="1" applyAlignment="1" applyProtection="1">
      <alignment horizontal="center" vertical="center" wrapText="1"/>
      <protection hidden="1"/>
    </xf>
    <xf numFmtId="0" fontId="14" fillId="0" borderId="27" xfId="0" applyFont="1" applyBorder="1" applyAlignment="1" applyProtection="1">
      <alignment horizontal="center" vertical="center"/>
      <protection hidden="1"/>
    </xf>
    <xf numFmtId="0" fontId="14" fillId="0" borderId="28" xfId="0" applyFont="1" applyBorder="1" applyAlignment="1" applyProtection="1">
      <alignment horizontal="center" vertical="center"/>
      <protection hidden="1"/>
    </xf>
    <xf numFmtId="0" fontId="14" fillId="0" borderId="29" xfId="0" applyFont="1" applyBorder="1" applyAlignment="1" applyProtection="1">
      <alignment horizontal="center" vertical="center"/>
      <protection hidden="1"/>
    </xf>
    <xf numFmtId="0" fontId="14" fillId="0" borderId="22" xfId="0" applyFont="1" applyBorder="1" applyAlignment="1" applyProtection="1">
      <alignment horizontal="center" vertical="center"/>
      <protection hidden="1"/>
    </xf>
    <xf numFmtId="0" fontId="14" fillId="0" borderId="1" xfId="0" applyFont="1" applyBorder="1" applyAlignment="1" applyProtection="1">
      <alignment horizontal="center" vertical="center"/>
      <protection hidden="1"/>
    </xf>
    <xf numFmtId="0" fontId="14" fillId="0" borderId="21" xfId="0" applyFont="1" applyBorder="1" applyAlignment="1" applyProtection="1">
      <alignment horizontal="center" vertical="center"/>
      <protection hidden="1"/>
    </xf>
    <xf numFmtId="0" fontId="5" fillId="0" borderId="15" xfId="0" applyFont="1" applyBorder="1" applyAlignment="1" applyProtection="1">
      <alignment horizontal="right"/>
      <protection hidden="1"/>
    </xf>
    <xf numFmtId="0" fontId="5" fillId="0" borderId="0" xfId="0" applyFont="1" applyAlignment="1" applyProtection="1">
      <alignment horizontal="right"/>
      <protection hidden="1"/>
    </xf>
    <xf numFmtId="1" fontId="6" fillId="0" borderId="0" xfId="0" applyNumberFormat="1" applyFont="1" applyAlignment="1" applyProtection="1">
      <alignment horizontal="left"/>
      <protection hidden="1"/>
    </xf>
    <xf numFmtId="14" fontId="6" fillId="0" borderId="0" xfId="0" applyNumberFormat="1" applyFont="1" applyAlignment="1" applyProtection="1">
      <alignment horizontal="left"/>
      <protection hidden="1"/>
    </xf>
    <xf numFmtId="0" fontId="10" fillId="0" borderId="0" xfId="0" applyFont="1" applyAlignment="1" applyProtection="1">
      <alignment horizontal="center" vertical="center" wrapText="1"/>
      <protection hidden="1"/>
    </xf>
    <xf numFmtId="0" fontId="10" fillId="0" borderId="16" xfId="0" applyFont="1" applyBorder="1" applyAlignment="1" applyProtection="1">
      <alignment horizontal="center" vertical="center" wrapText="1"/>
      <protection hidden="1"/>
    </xf>
    <xf numFmtId="0" fontId="17" fillId="0" borderId="30" xfId="0" applyFont="1" applyBorder="1" applyAlignment="1" applyProtection="1">
      <alignment horizontal="center" vertical="center"/>
      <protection hidden="1"/>
    </xf>
    <xf numFmtId="0" fontId="17" fillId="0" borderId="31" xfId="0" applyFont="1" applyBorder="1" applyAlignment="1" applyProtection="1">
      <alignment horizontal="center" vertical="center"/>
      <protection hidden="1"/>
    </xf>
    <xf numFmtId="0" fontId="17" fillId="0" borderId="15" xfId="0" applyFont="1" applyBorder="1" applyAlignment="1" applyProtection="1">
      <alignment horizontal="center" vertical="center"/>
      <protection hidden="1"/>
    </xf>
    <xf numFmtId="0" fontId="17" fillId="0" borderId="0" xfId="0" applyFont="1" applyAlignment="1" applyProtection="1">
      <alignment horizontal="center" vertical="center"/>
      <protection hidden="1"/>
    </xf>
    <xf numFmtId="0" fontId="17" fillId="0" borderId="12" xfId="0" applyFont="1" applyBorder="1" applyAlignment="1" applyProtection="1">
      <alignment horizontal="center" vertical="center"/>
      <protection hidden="1"/>
    </xf>
    <xf numFmtId="0" fontId="17" fillId="0" borderId="13" xfId="0" applyFont="1" applyBorder="1" applyAlignment="1" applyProtection="1">
      <alignment horizontal="center" vertical="center"/>
      <protection hidden="1"/>
    </xf>
    <xf numFmtId="0" fontId="17" fillId="0" borderId="32" xfId="0" applyFont="1" applyBorder="1" applyAlignment="1" applyProtection="1">
      <alignment horizontal="center" vertical="center"/>
      <protection hidden="1"/>
    </xf>
    <xf numFmtId="0" fontId="17" fillId="0" borderId="16" xfId="0" applyFont="1" applyBorder="1" applyAlignment="1" applyProtection="1">
      <alignment horizontal="center" vertical="center"/>
      <protection hidden="1"/>
    </xf>
    <xf numFmtId="0" fontId="17" fillId="0" borderId="14" xfId="0" applyFont="1" applyBorder="1" applyAlignment="1" applyProtection="1">
      <alignment horizontal="center" vertical="center"/>
      <protection hidden="1"/>
    </xf>
    <xf numFmtId="0" fontId="25" fillId="0" borderId="23" xfId="0" applyFont="1" applyBorder="1" applyAlignment="1" applyProtection="1">
      <alignment horizontal="center" vertical="center" wrapText="1"/>
      <protection hidden="1"/>
    </xf>
    <xf numFmtId="0" fontId="25" fillId="0" borderId="24" xfId="0" applyFont="1" applyBorder="1" applyAlignment="1" applyProtection="1">
      <alignment horizontal="center" vertical="center" wrapText="1"/>
      <protection hidden="1"/>
    </xf>
    <xf numFmtId="0" fontId="25" fillId="0" borderId="25" xfId="0" applyFont="1" applyBorder="1" applyAlignment="1" applyProtection="1">
      <alignment horizontal="center" vertical="center" wrapText="1"/>
      <protection hidden="1"/>
    </xf>
    <xf numFmtId="0" fontId="1" fillId="3" borderId="7" xfId="0" applyFont="1" applyFill="1" applyBorder="1" applyAlignment="1" applyProtection="1">
      <alignment horizontal="center" vertical="center" wrapText="1"/>
      <protection hidden="1"/>
    </xf>
    <xf numFmtId="0" fontId="1" fillId="3" borderId="8" xfId="0" applyFont="1" applyFill="1" applyBorder="1" applyAlignment="1" applyProtection="1">
      <alignment horizontal="center" vertical="center" wrapText="1"/>
      <protection hidden="1"/>
    </xf>
    <xf numFmtId="0" fontId="1" fillId="3" borderId="33" xfId="0" applyFont="1" applyFill="1" applyBorder="1" applyAlignment="1" applyProtection="1">
      <alignment horizontal="center" vertical="center" wrapText="1"/>
      <protection hidden="1"/>
    </xf>
    <xf numFmtId="0" fontId="25" fillId="0" borderId="17" xfId="0" applyFont="1" applyBorder="1" applyAlignment="1" applyProtection="1">
      <alignment horizontal="center" vertical="center" wrapText="1"/>
      <protection hidden="1"/>
    </xf>
    <xf numFmtId="0" fontId="25" fillId="0" borderId="18" xfId="0" applyFont="1" applyBorder="1" applyAlignment="1" applyProtection="1">
      <alignment horizontal="center" vertical="center" wrapText="1"/>
      <protection hidden="1"/>
    </xf>
    <xf numFmtId="0" fontId="25" fillId="0" borderId="41" xfId="0" applyFont="1" applyBorder="1" applyAlignment="1" applyProtection="1">
      <alignment horizontal="center" vertical="center" wrapText="1"/>
      <protection hidden="1"/>
    </xf>
    <xf numFmtId="168" fontId="1" fillId="0" borderId="40" xfId="0" applyNumberFormat="1" applyFont="1" applyBorder="1" applyAlignment="1" applyProtection="1">
      <alignment horizontal="center" vertical="center" wrapText="1"/>
      <protection hidden="1"/>
    </xf>
    <xf numFmtId="168" fontId="1" fillId="0" borderId="6" xfId="0" applyNumberFormat="1" applyFont="1" applyBorder="1" applyAlignment="1" applyProtection="1">
      <alignment horizontal="center" vertical="center" wrapText="1"/>
      <protection hidden="1"/>
    </xf>
    <xf numFmtId="168" fontId="1" fillId="0" borderId="4" xfId="0" applyNumberFormat="1" applyFont="1" applyBorder="1" applyAlignment="1" applyProtection="1">
      <alignment horizontal="center" vertical="center" wrapText="1"/>
      <protection hidden="1"/>
    </xf>
    <xf numFmtId="0" fontId="25" fillId="0" borderId="40" xfId="0" applyFont="1" applyBorder="1" applyAlignment="1" applyProtection="1">
      <alignment horizontal="center" vertical="center" wrapText="1"/>
      <protection hidden="1"/>
    </xf>
    <xf numFmtId="0" fontId="25" fillId="0" borderId="6" xfId="0" applyFont="1" applyBorder="1" applyAlignment="1" applyProtection="1">
      <alignment horizontal="center" vertical="center" wrapText="1"/>
      <protection hidden="1"/>
    </xf>
    <xf numFmtId="0" fontId="25" fillId="0" borderId="4" xfId="0" applyFont="1" applyBorder="1" applyAlignment="1" applyProtection="1">
      <alignment horizontal="center" vertical="center" wrapText="1"/>
      <protection hidden="1"/>
    </xf>
    <xf numFmtId="0" fontId="12" fillId="0" borderId="7" xfId="0" applyFont="1" applyBorder="1" applyAlignment="1" applyProtection="1">
      <alignment horizontal="center"/>
      <protection hidden="1"/>
    </xf>
    <xf numFmtId="0" fontId="12" fillId="0" borderId="33" xfId="0" applyFont="1" applyBorder="1" applyAlignment="1" applyProtection="1">
      <alignment horizontal="center"/>
      <protection hidden="1"/>
    </xf>
    <xf numFmtId="164" fontId="12" fillId="0" borderId="9" xfId="0" applyNumberFormat="1" applyFont="1" applyBorder="1" applyAlignment="1" applyProtection="1">
      <alignment horizontal="center"/>
      <protection hidden="1"/>
    </xf>
    <xf numFmtId="164" fontId="12" fillId="0" borderId="10" xfId="0" applyNumberFormat="1" applyFont="1" applyBorder="1" applyAlignment="1" applyProtection="1">
      <alignment horizontal="center"/>
      <protection hidden="1"/>
    </xf>
    <xf numFmtId="0" fontId="1" fillId="3" borderId="12" xfId="0" applyFont="1" applyFill="1" applyBorder="1" applyAlignment="1" applyProtection="1">
      <alignment horizontal="center" vertical="center" wrapText="1"/>
      <protection hidden="1"/>
    </xf>
    <xf numFmtId="0" fontId="1" fillId="3" borderId="13" xfId="0" applyFont="1" applyFill="1" applyBorder="1" applyAlignment="1" applyProtection="1">
      <alignment horizontal="center" vertical="center" wrapText="1"/>
      <protection hidden="1"/>
    </xf>
    <xf numFmtId="0" fontId="1" fillId="3" borderId="42" xfId="0" applyFont="1" applyFill="1" applyBorder="1" applyAlignment="1" applyProtection="1">
      <alignment horizontal="center" vertical="center" wrapText="1"/>
      <protection hidden="1"/>
    </xf>
    <xf numFmtId="0" fontId="25" fillId="0" borderId="12" xfId="0" applyFont="1" applyBorder="1" applyAlignment="1" applyProtection="1">
      <alignment horizontal="center" vertical="center" wrapText="1"/>
      <protection hidden="1"/>
    </xf>
    <xf numFmtId="0" fontId="25" fillId="0" borderId="13" xfId="0" applyFont="1" applyBorder="1" applyAlignment="1" applyProtection="1">
      <alignment horizontal="center" vertical="center" wrapText="1"/>
      <protection hidden="1"/>
    </xf>
    <xf numFmtId="0" fontId="25" fillId="0" borderId="7" xfId="0" applyFont="1" applyBorder="1" applyAlignment="1" applyProtection="1">
      <alignment horizontal="center" vertical="center" wrapText="1"/>
      <protection hidden="1"/>
    </xf>
    <xf numFmtId="0" fontId="25" fillId="0" borderId="8" xfId="0" applyFont="1" applyBorder="1" applyAlignment="1" applyProtection="1">
      <alignment horizontal="center" vertical="center" wrapText="1"/>
      <protection hidden="1"/>
    </xf>
    <xf numFmtId="0" fontId="25" fillId="0" borderId="42" xfId="0" applyFont="1" applyBorder="1" applyAlignment="1" applyProtection="1">
      <alignment horizontal="center" vertical="center" wrapText="1"/>
      <protection hidden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13486</xdr:rowOff>
    </xdr:from>
    <xdr:to>
      <xdr:col>7</xdr:col>
      <xdr:colOff>317374</xdr:colOff>
      <xdr:row>1</xdr:row>
      <xdr:rowOff>142515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705698E4-22B3-4474-9A7A-EF47B34D0A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486"/>
          <a:ext cx="7337215" cy="823595"/>
        </a:xfrm>
        <a:prstGeom prst="rect">
          <a:avLst/>
        </a:prstGeom>
        <a:noFill/>
        <a:ln>
          <a:noFill/>
        </a:ln>
        <a:effectLst>
          <a:outerShdw blurRad="50800" dist="50800" dir="5400000" algn="ctr" rotWithShape="0">
            <a:srgbClr val="000000">
              <a:alpha val="0"/>
            </a:srgbClr>
          </a:outerShdw>
          <a:reflection stA="0" endPos="65000" dist="50800" dir="5400000" sy="-100000" algn="bl" rotWithShape="0"/>
        </a:effec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70"/>
  <sheetViews>
    <sheetView showZeros="0" tabSelected="1" zoomScale="113" zoomScaleNormal="113" workbookViewId="0">
      <selection activeCell="B8" sqref="B8:I8"/>
    </sheetView>
  </sheetViews>
  <sheetFormatPr defaultColWidth="9.109375" defaultRowHeight="14.4" x14ac:dyDescent="0.3"/>
  <cols>
    <col min="1" max="1" width="29.109375" style="1" customWidth="1"/>
    <col min="2" max="2" width="10.33203125" style="1" customWidth="1"/>
    <col min="3" max="3" width="11.44140625" style="1" bestFit="1" customWidth="1"/>
    <col min="4" max="4" width="14.33203125" style="1" bestFit="1" customWidth="1"/>
    <col min="5" max="5" width="16.109375" style="1" bestFit="1" customWidth="1"/>
    <col min="6" max="6" width="11.88671875" style="1" customWidth="1"/>
    <col min="7" max="8" width="9.109375" style="1"/>
    <col min="9" max="9" width="15.33203125" style="1" customWidth="1"/>
    <col min="10" max="12" width="9.109375" style="1"/>
    <col min="13" max="13" width="9.109375" style="1" customWidth="1"/>
    <col min="14" max="16384" width="9.109375" style="1"/>
  </cols>
  <sheetData>
    <row r="1" spans="1:9" ht="54.6" customHeight="1" x14ac:dyDescent="0.3"/>
    <row r="3" spans="1:9" ht="29.4" x14ac:dyDescent="0.45">
      <c r="A3" s="151" t="s">
        <v>105</v>
      </c>
      <c r="B3" s="151"/>
      <c r="C3" s="151"/>
      <c r="D3" s="151"/>
      <c r="E3" s="151"/>
      <c r="F3" s="151"/>
      <c r="G3" s="151"/>
      <c r="H3" s="151"/>
      <c r="I3" s="151"/>
    </row>
    <row r="4" spans="1:9" ht="29.4" x14ac:dyDescent="0.45">
      <c r="A4" s="151" t="s">
        <v>104</v>
      </c>
      <c r="B4" s="151"/>
      <c r="C4" s="151"/>
      <c r="D4" s="151"/>
      <c r="E4" s="151"/>
      <c r="F4" s="151"/>
      <c r="G4" s="151"/>
      <c r="H4" s="151"/>
      <c r="I4" s="151"/>
    </row>
    <row r="5" spans="1:9" ht="29.4" x14ac:dyDescent="0.45">
      <c r="A5" s="151" t="s">
        <v>70</v>
      </c>
      <c r="B5" s="151"/>
      <c r="C5" s="151"/>
      <c r="D5" s="151"/>
      <c r="E5" s="151"/>
      <c r="F5" s="151"/>
      <c r="G5" s="151"/>
      <c r="H5" s="151"/>
      <c r="I5" s="151"/>
    </row>
    <row r="6" spans="1:9" ht="35.4" customHeight="1" x14ac:dyDescent="0.3">
      <c r="A6" s="156" t="s">
        <v>23</v>
      </c>
      <c r="B6" s="156"/>
      <c r="C6" s="156"/>
      <c r="D6" s="156"/>
      <c r="E6" s="156"/>
      <c r="F6" s="156"/>
      <c r="G6" s="156"/>
      <c r="H6" s="156"/>
      <c r="I6" s="156"/>
    </row>
    <row r="7" spans="1:9" s="15" customFormat="1" ht="17.399999999999999" x14ac:dyDescent="0.3">
      <c r="A7" s="24"/>
      <c r="B7" s="24"/>
      <c r="C7" s="24"/>
      <c r="D7" s="24"/>
      <c r="E7" s="24"/>
      <c r="F7" s="24"/>
      <c r="G7" s="24"/>
      <c r="H7" s="24"/>
      <c r="I7" s="24"/>
    </row>
    <row r="8" spans="1:9" ht="41.25" customHeight="1" x14ac:dyDescent="0.3">
      <c r="A8" s="25" t="s">
        <v>22</v>
      </c>
      <c r="B8" s="157" t="s">
        <v>26</v>
      </c>
      <c r="C8" s="157"/>
      <c r="D8" s="157"/>
      <c r="E8" s="157"/>
      <c r="F8" s="157"/>
      <c r="G8" s="157"/>
      <c r="H8" s="157"/>
      <c r="I8" s="157"/>
    </row>
    <row r="9" spans="1:9" ht="25.2" customHeight="1" x14ac:dyDescent="0.3">
      <c r="A9" s="84" t="s">
        <v>110</v>
      </c>
      <c r="B9" s="162"/>
      <c r="C9" s="163"/>
      <c r="D9" s="163"/>
      <c r="E9" s="163"/>
      <c r="F9" s="163"/>
      <c r="G9" s="163"/>
      <c r="H9" s="163"/>
      <c r="I9" s="164"/>
    </row>
    <row r="10" spans="1:9" ht="17.399999999999999" x14ac:dyDescent="0.3">
      <c r="A10" s="158" t="s">
        <v>109</v>
      </c>
      <c r="B10" s="159"/>
      <c r="C10" s="159"/>
      <c r="D10" s="159"/>
      <c r="E10" s="66"/>
      <c r="F10" s="160" t="s">
        <v>21</v>
      </c>
      <c r="G10" s="161"/>
      <c r="H10" s="161"/>
      <c r="I10" s="66"/>
    </row>
    <row r="11" spans="1:9" ht="18" customHeight="1" x14ac:dyDescent="0.3">
      <c r="A11" s="147" t="s">
        <v>0</v>
      </c>
      <c r="B11" s="152" t="s">
        <v>8</v>
      </c>
      <c r="C11" s="152"/>
      <c r="D11" s="147" t="s">
        <v>9</v>
      </c>
      <c r="E11" s="147" t="s">
        <v>11</v>
      </c>
      <c r="F11" s="154" t="s">
        <v>1</v>
      </c>
      <c r="G11" s="153" t="s">
        <v>10</v>
      </c>
      <c r="H11" s="153"/>
      <c r="I11" s="154" t="s">
        <v>11</v>
      </c>
    </row>
    <row r="12" spans="1:9" ht="18" customHeight="1" x14ac:dyDescent="0.3">
      <c r="A12" s="148"/>
      <c r="B12" s="32" t="s">
        <v>24</v>
      </c>
      <c r="C12" s="33" t="s">
        <v>25</v>
      </c>
      <c r="D12" s="148"/>
      <c r="E12" s="148"/>
      <c r="F12" s="155"/>
      <c r="G12" s="34" t="s">
        <v>24</v>
      </c>
      <c r="H12" s="35" t="s">
        <v>25</v>
      </c>
      <c r="I12" s="155"/>
    </row>
    <row r="13" spans="1:9" ht="18" customHeight="1" x14ac:dyDescent="0.3">
      <c r="A13" s="66"/>
      <c r="B13" s="36"/>
      <c r="C13" s="37"/>
      <c r="D13" s="18"/>
      <c r="E13" s="18"/>
      <c r="F13" s="66"/>
      <c r="G13" s="36"/>
      <c r="H13" s="37"/>
      <c r="I13" s="19"/>
    </row>
    <row r="14" spans="1:9" ht="18" customHeight="1" x14ac:dyDescent="0.3">
      <c r="A14" s="66"/>
      <c r="B14" s="36"/>
      <c r="C14" s="37"/>
      <c r="D14" s="18"/>
      <c r="E14" s="18"/>
      <c r="F14" s="66"/>
      <c r="G14" s="36"/>
      <c r="H14" s="37"/>
      <c r="I14" s="19"/>
    </row>
    <row r="15" spans="1:9" ht="18" customHeight="1" x14ac:dyDescent="0.3">
      <c r="A15" s="66"/>
      <c r="B15" s="36"/>
      <c r="C15" s="37"/>
      <c r="D15" s="18"/>
      <c r="E15" s="18"/>
      <c r="F15" s="66"/>
      <c r="G15" s="36"/>
      <c r="H15" s="37"/>
      <c r="I15" s="19"/>
    </row>
    <row r="16" spans="1:9" ht="18" customHeight="1" x14ac:dyDescent="0.3">
      <c r="A16" s="66"/>
      <c r="B16" s="36"/>
      <c r="C16" s="37"/>
      <c r="D16" s="18"/>
      <c r="E16" s="18"/>
      <c r="F16" s="66"/>
      <c r="G16" s="36"/>
      <c r="H16" s="37"/>
      <c r="I16" s="19"/>
    </row>
    <row r="17" spans="1:12" ht="18" customHeight="1" x14ac:dyDescent="0.3">
      <c r="A17" s="66"/>
      <c r="B17" s="36"/>
      <c r="C17" s="37"/>
      <c r="D17" s="18"/>
      <c r="E17" s="18"/>
      <c r="F17" s="66"/>
      <c r="G17" s="36"/>
      <c r="H17" s="37"/>
      <c r="I17" s="19"/>
    </row>
    <row r="18" spans="1:12" ht="18" x14ac:dyDescent="0.35">
      <c r="A18" s="149" t="s">
        <v>86</v>
      </c>
      <c r="B18" s="149"/>
      <c r="C18" s="149"/>
      <c r="D18" s="149"/>
      <c r="E18" s="149"/>
      <c r="F18" s="149"/>
      <c r="G18" s="149"/>
      <c r="H18" s="149"/>
      <c r="I18" s="149"/>
    </row>
    <row r="19" spans="1:12" ht="15" customHeight="1" x14ac:dyDescent="0.3">
      <c r="A19" s="69" t="s">
        <v>20</v>
      </c>
      <c r="B19" s="146" t="s">
        <v>0</v>
      </c>
      <c r="C19" s="146" t="s">
        <v>1</v>
      </c>
      <c r="D19" s="146" t="s">
        <v>4</v>
      </c>
      <c r="E19" s="146" t="s">
        <v>5</v>
      </c>
      <c r="F19" s="146" t="s">
        <v>2</v>
      </c>
      <c r="G19" s="146" t="s">
        <v>7</v>
      </c>
      <c r="H19" s="146" t="s">
        <v>3</v>
      </c>
      <c r="I19" s="146"/>
    </row>
    <row r="20" spans="1:12" x14ac:dyDescent="0.3">
      <c r="A20" s="41" t="s">
        <v>91</v>
      </c>
      <c r="B20" s="146"/>
      <c r="C20" s="146"/>
      <c r="D20" s="146"/>
      <c r="E20" s="146"/>
      <c r="F20" s="146"/>
      <c r="G20" s="146"/>
      <c r="H20" s="146"/>
      <c r="I20" s="146"/>
    </row>
    <row r="21" spans="1:12" x14ac:dyDescent="0.3">
      <c r="A21" s="22" t="s">
        <v>94</v>
      </c>
      <c r="B21" s="41"/>
      <c r="C21" s="41"/>
      <c r="D21" s="23">
        <f>+E21</f>
        <v>0</v>
      </c>
      <c r="E21" s="42"/>
      <c r="F21" s="20">
        <f t="shared" ref="F21:F23" si="0">+C21-B21</f>
        <v>0</v>
      </c>
      <c r="G21" s="21">
        <f>IF($A$20="A category",70,60)</f>
        <v>70</v>
      </c>
      <c r="H21" s="97">
        <f>+G21*F21*E21</f>
        <v>0</v>
      </c>
      <c r="I21" s="98"/>
      <c r="L21" s="26"/>
    </row>
    <row r="22" spans="1:12" x14ac:dyDescent="0.3">
      <c r="A22" s="22" t="s">
        <v>94</v>
      </c>
      <c r="B22" s="41"/>
      <c r="C22" s="41"/>
      <c r="D22" s="23">
        <f t="shared" ref="D22" si="1">+E22</f>
        <v>0</v>
      </c>
      <c r="E22" s="42"/>
      <c r="F22" s="20">
        <f t="shared" si="0"/>
        <v>0</v>
      </c>
      <c r="G22" s="21">
        <f t="shared" ref="G22:G24" si="2">IF($A$20="A category",70,60)</f>
        <v>70</v>
      </c>
      <c r="H22" s="97">
        <f t="shared" ref="H22:H28" si="3">+G22*F22*E22</f>
        <v>0</v>
      </c>
      <c r="I22" s="98"/>
      <c r="L22" s="26"/>
    </row>
    <row r="23" spans="1:12" x14ac:dyDescent="0.3">
      <c r="A23" s="22" t="s">
        <v>94</v>
      </c>
      <c r="B23" s="41"/>
      <c r="C23" s="41"/>
      <c r="D23" s="23">
        <f t="shared" ref="D23" si="4">+E23</f>
        <v>0</v>
      </c>
      <c r="E23" s="42"/>
      <c r="F23" s="20">
        <f t="shared" si="0"/>
        <v>0</v>
      </c>
      <c r="G23" s="21">
        <f t="shared" si="2"/>
        <v>70</v>
      </c>
      <c r="H23" s="97">
        <f t="shared" si="3"/>
        <v>0</v>
      </c>
      <c r="I23" s="98"/>
      <c r="L23" s="26"/>
    </row>
    <row r="24" spans="1:12" x14ac:dyDescent="0.3">
      <c r="A24" s="22" t="s">
        <v>94</v>
      </c>
      <c r="B24" s="41"/>
      <c r="C24" s="41"/>
      <c r="D24" s="23">
        <f t="shared" ref="D24" si="5">+E24</f>
        <v>0</v>
      </c>
      <c r="E24" s="42"/>
      <c r="F24" s="20">
        <f t="shared" ref="F24" si="6">+C24-B24</f>
        <v>0</v>
      </c>
      <c r="G24" s="21">
        <f t="shared" si="2"/>
        <v>70</v>
      </c>
      <c r="H24" s="97">
        <f t="shared" si="3"/>
        <v>0</v>
      </c>
      <c r="I24" s="98"/>
      <c r="L24" s="26"/>
    </row>
    <row r="25" spans="1:12" x14ac:dyDescent="0.3">
      <c r="A25" s="22" t="s">
        <v>95</v>
      </c>
      <c r="B25" s="41"/>
      <c r="C25" s="41"/>
      <c r="D25" s="23">
        <f t="shared" ref="D25:D28" si="7">IF(MOD(E25,2)=0,E25/2,"Wrong no. of persons")</f>
        <v>0</v>
      </c>
      <c r="E25" s="42"/>
      <c r="F25" s="20">
        <f t="shared" ref="F25:F32" si="8">+C25-B25</f>
        <v>0</v>
      </c>
      <c r="G25" s="21">
        <f>IF($A$20="A category",55,45)</f>
        <v>55</v>
      </c>
      <c r="H25" s="97">
        <f t="shared" si="3"/>
        <v>0</v>
      </c>
      <c r="I25" s="98"/>
      <c r="L25" s="26"/>
    </row>
    <row r="26" spans="1:12" x14ac:dyDescent="0.3">
      <c r="A26" s="22" t="s">
        <v>95</v>
      </c>
      <c r="B26" s="41"/>
      <c r="C26" s="41"/>
      <c r="D26" s="23">
        <f t="shared" si="7"/>
        <v>0</v>
      </c>
      <c r="E26" s="42"/>
      <c r="F26" s="20">
        <f t="shared" si="8"/>
        <v>0</v>
      </c>
      <c r="G26" s="21">
        <f t="shared" ref="G26:G28" si="9">IF($A$20="A category",55,45)</f>
        <v>55</v>
      </c>
      <c r="H26" s="97">
        <f t="shared" si="3"/>
        <v>0</v>
      </c>
      <c r="I26" s="98"/>
      <c r="L26" s="26"/>
    </row>
    <row r="27" spans="1:12" x14ac:dyDescent="0.3">
      <c r="A27" s="22" t="s">
        <v>95</v>
      </c>
      <c r="B27" s="41"/>
      <c r="C27" s="41"/>
      <c r="D27" s="23">
        <f t="shared" si="7"/>
        <v>0</v>
      </c>
      <c r="E27" s="42"/>
      <c r="F27" s="20">
        <f t="shared" si="8"/>
        <v>0</v>
      </c>
      <c r="G27" s="21">
        <f t="shared" si="9"/>
        <v>55</v>
      </c>
      <c r="H27" s="97">
        <f t="shared" si="3"/>
        <v>0</v>
      </c>
      <c r="I27" s="98"/>
      <c r="L27" s="26"/>
    </row>
    <row r="28" spans="1:12" x14ac:dyDescent="0.3">
      <c r="A28" s="22" t="s">
        <v>95</v>
      </c>
      <c r="B28" s="41"/>
      <c r="C28" s="41"/>
      <c r="D28" s="23">
        <f t="shared" si="7"/>
        <v>0</v>
      </c>
      <c r="E28" s="42"/>
      <c r="F28" s="20">
        <f t="shared" si="8"/>
        <v>0</v>
      </c>
      <c r="G28" s="21">
        <f t="shared" si="9"/>
        <v>55</v>
      </c>
      <c r="H28" s="97">
        <f t="shared" si="3"/>
        <v>0</v>
      </c>
      <c r="I28" s="98"/>
      <c r="L28" s="26"/>
    </row>
    <row r="29" spans="1:12" x14ac:dyDescent="0.3">
      <c r="A29" s="70" t="str">
        <f>IF($A$20="B category",,"Triple BB")</f>
        <v>Triple BB</v>
      </c>
      <c r="B29" s="41"/>
      <c r="C29" s="41"/>
      <c r="D29" s="23">
        <f>IF(MOD(E29,3)=0,E29/3,"Wrong no. of persons")</f>
        <v>0</v>
      </c>
      <c r="E29" s="42"/>
      <c r="F29" s="20">
        <f t="shared" si="8"/>
        <v>0</v>
      </c>
      <c r="G29" s="71">
        <f>IF($A$20="B category","N/A",50)</f>
        <v>50</v>
      </c>
      <c r="H29" s="97">
        <f>IF($A$20="B category",0,G29*F29*E29)</f>
        <v>0</v>
      </c>
      <c r="I29" s="98"/>
      <c r="L29" s="26"/>
    </row>
    <row r="30" spans="1:12" x14ac:dyDescent="0.3">
      <c r="A30" s="70" t="str">
        <f t="shared" ref="A30:A32" si="10">IF($A$20="B category",,"Triple BB")</f>
        <v>Triple BB</v>
      </c>
      <c r="B30" s="41"/>
      <c r="C30" s="41"/>
      <c r="D30" s="23">
        <f t="shared" ref="D30:D32" si="11">IF(MOD(E30,3)=0,E30/3,"Wrong no. of persons")</f>
        <v>0</v>
      </c>
      <c r="E30" s="42"/>
      <c r="F30" s="20">
        <f t="shared" si="8"/>
        <v>0</v>
      </c>
      <c r="G30" s="71">
        <f t="shared" ref="G30:G32" si="12">IF($A$20="B category","N/A",50)</f>
        <v>50</v>
      </c>
      <c r="H30" s="97">
        <f t="shared" ref="H30:H32" si="13">IF($A$20="B category",0,G30*F30*E30)</f>
        <v>0</v>
      </c>
      <c r="I30" s="98"/>
      <c r="L30" s="26"/>
    </row>
    <row r="31" spans="1:12" x14ac:dyDescent="0.3">
      <c r="A31" s="70" t="str">
        <f t="shared" si="10"/>
        <v>Triple BB</v>
      </c>
      <c r="B31" s="41"/>
      <c r="C31" s="41"/>
      <c r="D31" s="23">
        <f t="shared" si="11"/>
        <v>0</v>
      </c>
      <c r="E31" s="42"/>
      <c r="F31" s="20">
        <f t="shared" si="8"/>
        <v>0</v>
      </c>
      <c r="G31" s="71">
        <f t="shared" si="12"/>
        <v>50</v>
      </c>
      <c r="H31" s="97">
        <f t="shared" si="13"/>
        <v>0</v>
      </c>
      <c r="I31" s="98"/>
      <c r="L31" s="26"/>
    </row>
    <row r="32" spans="1:12" x14ac:dyDescent="0.3">
      <c r="A32" s="70" t="str">
        <f t="shared" si="10"/>
        <v>Triple BB</v>
      </c>
      <c r="B32" s="41"/>
      <c r="C32" s="41"/>
      <c r="D32" s="23">
        <f t="shared" si="11"/>
        <v>0</v>
      </c>
      <c r="E32" s="42"/>
      <c r="F32" s="20">
        <f t="shared" si="8"/>
        <v>0</v>
      </c>
      <c r="G32" s="71">
        <f t="shared" si="12"/>
        <v>50</v>
      </c>
      <c r="H32" s="97">
        <f t="shared" si="13"/>
        <v>0</v>
      </c>
      <c r="I32" s="98"/>
      <c r="L32" s="26"/>
    </row>
    <row r="33" spans="1:12" s="15" customFormat="1" ht="18" x14ac:dyDescent="0.35">
      <c r="A33" s="94" t="s">
        <v>88</v>
      </c>
      <c r="B33" s="95"/>
      <c r="C33" s="95"/>
      <c r="D33" s="95"/>
      <c r="E33" s="95"/>
      <c r="F33" s="95"/>
      <c r="G33" s="96"/>
      <c r="H33" s="150">
        <f>SUM(H21:I32)</f>
        <v>0</v>
      </c>
      <c r="I33" s="96"/>
      <c r="L33" s="83"/>
    </row>
    <row r="34" spans="1:12" s="15" customFormat="1" ht="42.6" customHeight="1" x14ac:dyDescent="0.3">
      <c r="A34" s="104" t="s">
        <v>80</v>
      </c>
      <c r="B34" s="105"/>
      <c r="C34" s="105"/>
      <c r="D34" s="106"/>
      <c r="E34" s="110" t="s">
        <v>96</v>
      </c>
      <c r="F34" s="110" t="s">
        <v>81</v>
      </c>
      <c r="G34" s="110" t="s">
        <v>93</v>
      </c>
      <c r="H34" s="110" t="s">
        <v>3</v>
      </c>
      <c r="I34" s="110"/>
    </row>
    <row r="35" spans="1:12" s="15" customFormat="1" ht="14.4" customHeight="1" x14ac:dyDescent="0.3">
      <c r="A35" s="107"/>
      <c r="B35" s="108"/>
      <c r="C35" s="108"/>
      <c r="D35" s="109"/>
      <c r="E35" s="110"/>
      <c r="F35" s="110"/>
      <c r="G35" s="110"/>
      <c r="H35" s="110"/>
      <c r="I35" s="110"/>
    </row>
    <row r="36" spans="1:12" s="15" customFormat="1" ht="18" x14ac:dyDescent="0.3">
      <c r="A36" s="90">
        <f t="shared" ref="A36:A39" si="14">+C36</f>
        <v>45568</v>
      </c>
      <c r="B36" s="91"/>
      <c r="C36" s="92">
        <f>+B48</f>
        <v>45568</v>
      </c>
      <c r="D36" s="93"/>
      <c r="E36" s="43"/>
      <c r="F36" s="17"/>
      <c r="G36" s="17"/>
      <c r="H36" s="121">
        <f>+F36*25+G36*25</f>
        <v>0</v>
      </c>
      <c r="I36" s="121"/>
    </row>
    <row r="37" spans="1:12" s="15" customFormat="1" ht="18" x14ac:dyDescent="0.3">
      <c r="A37" s="117">
        <f t="shared" si="14"/>
        <v>45569</v>
      </c>
      <c r="B37" s="118"/>
      <c r="C37" s="119">
        <f>+C36+1</f>
        <v>45569</v>
      </c>
      <c r="D37" s="120"/>
      <c r="E37" s="44"/>
      <c r="F37" s="17"/>
      <c r="G37" s="17"/>
      <c r="H37" s="122">
        <f>+F37*25+G37*25</f>
        <v>0</v>
      </c>
      <c r="I37" s="123"/>
    </row>
    <row r="38" spans="1:12" s="15" customFormat="1" ht="18" x14ac:dyDescent="0.3">
      <c r="A38" s="85">
        <f t="shared" si="14"/>
        <v>45570</v>
      </c>
      <c r="B38" s="86"/>
      <c r="C38" s="87">
        <f>+C37+1</f>
        <v>45570</v>
      </c>
      <c r="D38" s="88"/>
      <c r="E38" s="17"/>
      <c r="F38" s="17"/>
      <c r="G38" s="17"/>
      <c r="H38" s="89">
        <f>+F38*25+G38*25+E38*15</f>
        <v>0</v>
      </c>
      <c r="I38" s="89"/>
    </row>
    <row r="39" spans="1:12" s="15" customFormat="1" ht="18" x14ac:dyDescent="0.3">
      <c r="A39" s="111">
        <f t="shared" si="14"/>
        <v>45571</v>
      </c>
      <c r="B39" s="112"/>
      <c r="C39" s="113">
        <f>+C38+1</f>
        <v>45571</v>
      </c>
      <c r="D39" s="114"/>
      <c r="E39" s="17"/>
      <c r="F39" s="17"/>
      <c r="G39" s="17"/>
      <c r="H39" s="115">
        <f>+F39*25+G39*25+E39*15</f>
        <v>0</v>
      </c>
      <c r="I39" s="116"/>
    </row>
    <row r="40" spans="1:12" s="15" customFormat="1" ht="18" x14ac:dyDescent="0.35">
      <c r="A40" s="99" t="s">
        <v>87</v>
      </c>
      <c r="B40" s="100"/>
      <c r="C40" s="100"/>
      <c r="D40" s="100"/>
      <c r="E40" s="100"/>
      <c r="F40" s="100"/>
      <c r="G40" s="101"/>
      <c r="H40" s="102">
        <f>SUM(H36:I39)</f>
        <v>0</v>
      </c>
      <c r="I40" s="103"/>
    </row>
    <row r="41" spans="1:12" ht="21" customHeight="1" x14ac:dyDescent="0.35">
      <c r="A41" s="137" t="s">
        <v>78</v>
      </c>
      <c r="B41" s="138"/>
      <c r="C41" s="138"/>
      <c r="D41" s="138"/>
      <c r="E41" s="139"/>
      <c r="F41" s="17"/>
      <c r="G41" s="40" t="s">
        <v>79</v>
      </c>
      <c r="H41" s="135">
        <f>+F41*50</f>
        <v>0</v>
      </c>
      <c r="I41" s="136"/>
    </row>
    <row r="42" spans="1:12" ht="28.8" customHeight="1" x14ac:dyDescent="0.3">
      <c r="A42" s="140" t="s">
        <v>106</v>
      </c>
      <c r="B42" s="141"/>
      <c r="C42" s="141"/>
      <c r="D42" s="141"/>
      <c r="E42" s="141"/>
      <c r="F42" s="142"/>
      <c r="G42" s="63" t="s">
        <v>90</v>
      </c>
      <c r="H42" s="63" t="s">
        <v>89</v>
      </c>
      <c r="I42" s="63" t="s">
        <v>3</v>
      </c>
    </row>
    <row r="43" spans="1:12" ht="21" customHeight="1" x14ac:dyDescent="0.3">
      <c r="A43" s="143"/>
      <c r="B43" s="144"/>
      <c r="C43" s="144"/>
      <c r="D43" s="144"/>
      <c r="E43" s="144"/>
      <c r="F43" s="145"/>
      <c r="G43" s="64">
        <f>SUM(E13:E17)+SUM(I13:I17)</f>
        <v>0</v>
      </c>
      <c r="H43" s="64">
        <v>50</v>
      </c>
      <c r="I43" s="65">
        <f>+G43*H43</f>
        <v>0</v>
      </c>
    </row>
    <row r="44" spans="1:12" ht="46.95" customHeight="1" x14ac:dyDescent="0.3">
      <c r="A44" s="132" t="s">
        <v>6</v>
      </c>
      <c r="B44" s="133"/>
      <c r="C44" s="133"/>
      <c r="D44" s="133"/>
      <c r="E44" s="133"/>
      <c r="F44" s="133"/>
      <c r="G44" s="134"/>
      <c r="H44" s="130">
        <f>+H41+H33+H40+I43</f>
        <v>0</v>
      </c>
      <c r="I44" s="131"/>
    </row>
    <row r="45" spans="1:12" s="15" customFormat="1" ht="46.95" customHeight="1" x14ac:dyDescent="0.3">
      <c r="A45" s="127" t="s">
        <v>12</v>
      </c>
      <c r="B45" s="128"/>
      <c r="C45" s="128"/>
      <c r="D45" s="128"/>
      <c r="E45" s="128"/>
      <c r="F45" s="128"/>
      <c r="G45" s="128"/>
      <c r="H45" s="128"/>
      <c r="I45" s="129"/>
    </row>
    <row r="46" spans="1:12" ht="50.25" customHeight="1" x14ac:dyDescent="0.3">
      <c r="A46" s="124" t="s">
        <v>111</v>
      </c>
      <c r="B46" s="125"/>
      <c r="C46" s="125"/>
      <c r="D46" s="125"/>
      <c r="E46" s="125"/>
      <c r="F46" s="125"/>
      <c r="G46" s="125"/>
      <c r="H46" s="125"/>
      <c r="I46" s="126"/>
    </row>
    <row r="47" spans="1:12" hidden="1" x14ac:dyDescent="0.3">
      <c r="A47" s="1" t="s">
        <v>91</v>
      </c>
      <c r="B47" s="46">
        <f>+B48-1</f>
        <v>45567</v>
      </c>
      <c r="C47" s="47"/>
      <c r="D47" s="48">
        <f>+B49+1</f>
        <v>45570</v>
      </c>
      <c r="E47" s="3"/>
      <c r="F47" s="16" t="s">
        <v>107</v>
      </c>
      <c r="H47" s="49">
        <v>1E-8</v>
      </c>
      <c r="I47" s="50">
        <v>1E-8</v>
      </c>
    </row>
    <row r="48" spans="1:12" hidden="1" x14ac:dyDescent="0.3">
      <c r="A48" s="1" t="s">
        <v>92</v>
      </c>
      <c r="B48" s="46">
        <f>+B49-1</f>
        <v>45568</v>
      </c>
      <c r="C48" s="47"/>
      <c r="D48" s="48">
        <f>+D47+1</f>
        <v>45571</v>
      </c>
      <c r="E48" s="3"/>
      <c r="F48" s="16" t="s">
        <v>108</v>
      </c>
      <c r="H48" s="51">
        <v>1</v>
      </c>
      <c r="I48" s="50">
        <v>5</v>
      </c>
    </row>
    <row r="49" spans="2:9" ht="31.2" hidden="1" customHeight="1" x14ac:dyDescent="0.3">
      <c r="B49" s="46">
        <f>+B50-1</f>
        <v>45569</v>
      </c>
      <c r="C49" s="47"/>
      <c r="D49" s="48">
        <f>+D48+1</f>
        <v>45572</v>
      </c>
      <c r="E49" s="3"/>
      <c r="F49" s="16"/>
      <c r="H49" s="51">
        <f>+H48+1</f>
        <v>2</v>
      </c>
      <c r="I49" s="51">
        <f>+I48+5</f>
        <v>10</v>
      </c>
    </row>
    <row r="50" spans="2:9" hidden="1" x14ac:dyDescent="0.3">
      <c r="B50" s="74">
        <v>45570</v>
      </c>
      <c r="C50" s="3"/>
      <c r="D50" s="48">
        <f t="shared" ref="D50:D53" si="15">+D49+1</f>
        <v>45573</v>
      </c>
      <c r="E50" s="3"/>
      <c r="H50" s="51">
        <f t="shared" ref="H50:H70" si="16">+H49+1</f>
        <v>3</v>
      </c>
      <c r="I50" s="51">
        <f t="shared" ref="I50:I58" si="17">+I49+5</f>
        <v>15</v>
      </c>
    </row>
    <row r="51" spans="2:9" hidden="1" x14ac:dyDescent="0.3">
      <c r="B51" s="46">
        <f t="shared" ref="B51:B52" si="18">+B50+1</f>
        <v>45571</v>
      </c>
      <c r="D51" s="48">
        <f t="shared" si="15"/>
        <v>45574</v>
      </c>
      <c r="H51" s="51">
        <f t="shared" si="16"/>
        <v>4</v>
      </c>
      <c r="I51" s="51">
        <f t="shared" si="17"/>
        <v>20</v>
      </c>
    </row>
    <row r="52" spans="2:9" hidden="1" x14ac:dyDescent="0.3">
      <c r="B52" s="46">
        <f t="shared" si="18"/>
        <v>45572</v>
      </c>
      <c r="D52" s="48">
        <f t="shared" si="15"/>
        <v>45575</v>
      </c>
      <c r="H52" s="51">
        <f t="shared" si="16"/>
        <v>5</v>
      </c>
      <c r="I52" s="51">
        <f t="shared" si="17"/>
        <v>25</v>
      </c>
    </row>
    <row r="53" spans="2:9" hidden="1" x14ac:dyDescent="0.3">
      <c r="D53" s="48">
        <f t="shared" si="15"/>
        <v>45576</v>
      </c>
      <c r="H53" s="51">
        <f t="shared" si="16"/>
        <v>6</v>
      </c>
      <c r="I53" s="51">
        <f t="shared" si="17"/>
        <v>30</v>
      </c>
    </row>
    <row r="54" spans="2:9" hidden="1" x14ac:dyDescent="0.3">
      <c r="H54" s="51">
        <f t="shared" si="16"/>
        <v>7</v>
      </c>
      <c r="I54" s="51">
        <f t="shared" si="17"/>
        <v>35</v>
      </c>
    </row>
    <row r="55" spans="2:9" hidden="1" x14ac:dyDescent="0.3">
      <c r="H55" s="51">
        <f t="shared" si="16"/>
        <v>8</v>
      </c>
      <c r="I55" s="51">
        <f t="shared" si="17"/>
        <v>40</v>
      </c>
    </row>
    <row r="56" spans="2:9" hidden="1" x14ac:dyDescent="0.3">
      <c r="H56" s="51">
        <f t="shared" si="16"/>
        <v>9</v>
      </c>
      <c r="I56" s="51">
        <f t="shared" si="17"/>
        <v>45</v>
      </c>
    </row>
    <row r="57" spans="2:9" hidden="1" x14ac:dyDescent="0.3">
      <c r="H57" s="51">
        <f t="shared" si="16"/>
        <v>10</v>
      </c>
      <c r="I57" s="51">
        <f t="shared" si="17"/>
        <v>50</v>
      </c>
    </row>
    <row r="58" spans="2:9" hidden="1" x14ac:dyDescent="0.3">
      <c r="H58" s="51">
        <f t="shared" si="16"/>
        <v>11</v>
      </c>
      <c r="I58" s="51">
        <f t="shared" si="17"/>
        <v>55</v>
      </c>
    </row>
    <row r="59" spans="2:9" hidden="1" x14ac:dyDescent="0.3">
      <c r="H59" s="51">
        <f t="shared" si="16"/>
        <v>12</v>
      </c>
      <c r="I59" s="51"/>
    </row>
    <row r="60" spans="2:9" hidden="1" x14ac:dyDescent="0.3">
      <c r="H60" s="51">
        <f t="shared" si="16"/>
        <v>13</v>
      </c>
      <c r="I60" s="51"/>
    </row>
    <row r="61" spans="2:9" hidden="1" x14ac:dyDescent="0.3">
      <c r="H61" s="51">
        <f t="shared" si="16"/>
        <v>14</v>
      </c>
      <c r="I61" s="51"/>
    </row>
    <row r="62" spans="2:9" hidden="1" x14ac:dyDescent="0.3">
      <c r="H62" s="51">
        <f t="shared" si="16"/>
        <v>15</v>
      </c>
      <c r="I62" s="51"/>
    </row>
    <row r="63" spans="2:9" hidden="1" x14ac:dyDescent="0.3">
      <c r="H63" s="51">
        <f t="shared" si="16"/>
        <v>16</v>
      </c>
      <c r="I63" s="51"/>
    </row>
    <row r="64" spans="2:9" hidden="1" x14ac:dyDescent="0.3">
      <c r="H64" s="51">
        <f t="shared" si="16"/>
        <v>17</v>
      </c>
      <c r="I64" s="51"/>
    </row>
    <row r="65" spans="8:9" hidden="1" x14ac:dyDescent="0.3">
      <c r="H65" s="51">
        <f t="shared" si="16"/>
        <v>18</v>
      </c>
      <c r="I65" s="51"/>
    </row>
    <row r="66" spans="8:9" hidden="1" x14ac:dyDescent="0.3">
      <c r="H66" s="51">
        <f t="shared" si="16"/>
        <v>19</v>
      </c>
      <c r="I66" s="51"/>
    </row>
    <row r="67" spans="8:9" hidden="1" x14ac:dyDescent="0.3">
      <c r="H67" s="51">
        <f t="shared" si="16"/>
        <v>20</v>
      </c>
      <c r="I67" s="51"/>
    </row>
    <row r="68" spans="8:9" hidden="1" x14ac:dyDescent="0.3">
      <c r="H68" s="51">
        <f t="shared" si="16"/>
        <v>21</v>
      </c>
      <c r="I68" s="51"/>
    </row>
    <row r="69" spans="8:9" hidden="1" x14ac:dyDescent="0.3">
      <c r="H69" s="51">
        <f t="shared" si="16"/>
        <v>22</v>
      </c>
      <c r="I69" s="51"/>
    </row>
    <row r="70" spans="8:9" hidden="1" x14ac:dyDescent="0.3">
      <c r="H70" s="51">
        <f t="shared" si="16"/>
        <v>23</v>
      </c>
      <c r="I70" s="51"/>
    </row>
  </sheetData>
  <sheetProtection algorithmName="SHA-512" hashValue="bWcct8xGWFduUGsC3nwz+X+gEMiZ+xr/vih2/2AMyXAcA0bqfJ9XtOKvcOV2pDFSyhvAzHH148k3FptRyqE/xw==" saltValue="W1qn90vCcqaS+4qPAb8Ysg==" spinCount="100000" sheet="1" selectLockedCells="1"/>
  <mergeCells count="63">
    <mergeCell ref="A3:I3"/>
    <mergeCell ref="A4:I4"/>
    <mergeCell ref="A5:I5"/>
    <mergeCell ref="A11:A12"/>
    <mergeCell ref="B11:C11"/>
    <mergeCell ref="G11:H11"/>
    <mergeCell ref="F11:F12"/>
    <mergeCell ref="A6:I6"/>
    <mergeCell ref="B8:I8"/>
    <mergeCell ref="E11:E12"/>
    <mergeCell ref="I11:I12"/>
    <mergeCell ref="A10:D10"/>
    <mergeCell ref="F10:H10"/>
    <mergeCell ref="B9:I9"/>
    <mergeCell ref="H21:I21"/>
    <mergeCell ref="H22:I22"/>
    <mergeCell ref="H23:I23"/>
    <mergeCell ref="H24:I24"/>
    <mergeCell ref="H33:I33"/>
    <mergeCell ref="H25:I25"/>
    <mergeCell ref="H28:I28"/>
    <mergeCell ref="H29:I29"/>
    <mergeCell ref="H30:I30"/>
    <mergeCell ref="H31:I31"/>
    <mergeCell ref="H26:I26"/>
    <mergeCell ref="H32:I32"/>
    <mergeCell ref="G19:G20"/>
    <mergeCell ref="F19:F20"/>
    <mergeCell ref="D11:D12"/>
    <mergeCell ref="A18:I18"/>
    <mergeCell ref="H19:I20"/>
    <mergeCell ref="C19:C20"/>
    <mergeCell ref="D19:D20"/>
    <mergeCell ref="E19:E20"/>
    <mergeCell ref="B19:B20"/>
    <mergeCell ref="A46:I46"/>
    <mergeCell ref="A45:I45"/>
    <mergeCell ref="H44:I44"/>
    <mergeCell ref="A44:G44"/>
    <mergeCell ref="H41:I41"/>
    <mergeCell ref="A41:E41"/>
    <mergeCell ref="A42:F43"/>
    <mergeCell ref="A33:G33"/>
    <mergeCell ref="H27:I27"/>
    <mergeCell ref="A40:G40"/>
    <mergeCell ref="H40:I40"/>
    <mergeCell ref="A34:D35"/>
    <mergeCell ref="E34:E35"/>
    <mergeCell ref="F34:F35"/>
    <mergeCell ref="G34:G35"/>
    <mergeCell ref="H34:I35"/>
    <mergeCell ref="A39:B39"/>
    <mergeCell ref="C39:D39"/>
    <mergeCell ref="H39:I39"/>
    <mergeCell ref="A37:B37"/>
    <mergeCell ref="C37:D37"/>
    <mergeCell ref="H36:I36"/>
    <mergeCell ref="H37:I37"/>
    <mergeCell ref="A38:B38"/>
    <mergeCell ref="C38:D38"/>
    <mergeCell ref="H38:I38"/>
    <mergeCell ref="A36:B36"/>
    <mergeCell ref="C36:D36"/>
  </mergeCells>
  <dataValidations count="6">
    <dataValidation type="list" allowBlank="1" showInputMessage="1" showErrorMessage="1" sqref="B13:B17 G13:G17" xr:uid="{00000000-0002-0000-0000-000000000000}">
      <formula1>$H$47:$H$70</formula1>
    </dataValidation>
    <dataValidation type="list" allowBlank="1" showInputMessage="1" showErrorMessage="1" sqref="C13:C17 H13:H17" xr:uid="{00000000-0002-0000-0000-000001000000}">
      <formula1>$I$47:$I$58</formula1>
    </dataValidation>
    <dataValidation type="list" allowBlank="1" showInputMessage="1" showErrorMessage="1" sqref="F13:F17 C21:C32" xr:uid="{00000000-0002-0000-0000-000004000000}">
      <formula1>$D$47:$D$49</formula1>
    </dataValidation>
    <dataValidation type="list" allowBlank="1" showInputMessage="1" showErrorMessage="1" sqref="A20" xr:uid="{E4089780-01ED-4D43-915A-F15EB728AD6F}">
      <formula1>$A$47:$A$48</formula1>
    </dataValidation>
    <dataValidation type="list" allowBlank="1" showInputMessage="1" showErrorMessage="1" sqref="A13:A17 B21:B32" xr:uid="{86271BAE-04DC-4791-A3CB-B371A717DC50}">
      <formula1>$B$48:$B$50</formula1>
    </dataValidation>
    <dataValidation type="list" allowBlank="1" showInputMessage="1" showErrorMessage="1" sqref="E10 I10" xr:uid="{4A095C14-D9A3-4FFE-9F0C-3113A8F5CF0E}">
      <formula1>$F$47:$F48</formula1>
    </dataValidation>
  </dataValidations>
  <pageMargins left="0.36" right="0.14000000000000001" top="0.25" bottom="0.27" header="0.15" footer="0.01"/>
  <pageSetup paperSize="9" scale="90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6000000}">
          <x14:formula1>
            <xm:f>invoice!$L$2:$L$53</xm:f>
          </x14:formula1>
          <xm:sqref>B8:I8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M55"/>
  <sheetViews>
    <sheetView showZeros="0" topLeftCell="A36" zoomScale="120" zoomScaleNormal="120" workbookViewId="0">
      <selection activeCell="I41" sqref="I41"/>
    </sheetView>
  </sheetViews>
  <sheetFormatPr defaultColWidth="9.109375" defaultRowHeight="14.4" x14ac:dyDescent="0.3"/>
  <cols>
    <col min="1" max="1" width="9.109375" style="1"/>
    <col min="2" max="2" width="27" style="1" customWidth="1"/>
    <col min="3" max="3" width="10.21875" style="1" bestFit="1" customWidth="1"/>
    <col min="4" max="4" width="9.109375" style="1"/>
    <col min="5" max="5" width="10.44140625" style="1" customWidth="1"/>
    <col min="6" max="6" width="9.109375" style="1"/>
    <col min="7" max="8" width="11.33203125" style="1" customWidth="1"/>
    <col min="9" max="9" width="13.33203125" style="1" customWidth="1"/>
    <col min="10" max="11" width="9.109375" style="1"/>
    <col min="12" max="12" width="35.6640625" style="1" hidden="1" customWidth="1"/>
    <col min="13" max="13" width="9.109375" style="1" hidden="1" customWidth="1"/>
    <col min="14" max="14" width="9.109375" style="1" customWidth="1"/>
    <col min="15" max="15" width="10.21875" style="1" bestFit="1" customWidth="1"/>
    <col min="16" max="16384" width="9.109375" style="1"/>
  </cols>
  <sheetData>
    <row r="1" spans="2:13" ht="32.25" customHeight="1" thickBot="1" x14ac:dyDescent="0.35">
      <c r="L1" s="38"/>
    </row>
    <row r="2" spans="2:13" ht="15" customHeight="1" x14ac:dyDescent="0.3">
      <c r="B2" s="172" t="s">
        <v>97</v>
      </c>
      <c r="C2" s="173"/>
      <c r="D2" s="173"/>
      <c r="E2" s="173"/>
      <c r="F2" s="173"/>
      <c r="G2" s="173"/>
      <c r="H2" s="173"/>
      <c r="I2" s="174"/>
      <c r="J2" s="27"/>
      <c r="L2" t="s">
        <v>26</v>
      </c>
      <c r="M2">
        <v>10</v>
      </c>
    </row>
    <row r="3" spans="2:13" ht="15.75" customHeight="1" x14ac:dyDescent="0.3">
      <c r="B3" s="175"/>
      <c r="C3" s="176"/>
      <c r="D3" s="176"/>
      <c r="E3" s="176"/>
      <c r="F3" s="176"/>
      <c r="G3" s="176"/>
      <c r="H3" s="176"/>
      <c r="I3" s="177"/>
      <c r="J3" s="27"/>
      <c r="L3" t="s">
        <v>27</v>
      </c>
      <c r="M3">
        <v>20</v>
      </c>
    </row>
    <row r="4" spans="2:13" ht="15.6" x14ac:dyDescent="0.3">
      <c r="B4" s="7"/>
      <c r="C4" s="76"/>
      <c r="D4" s="76"/>
      <c r="E4" s="77" t="s">
        <v>17</v>
      </c>
      <c r="F4" s="76" t="s">
        <v>98</v>
      </c>
      <c r="G4" s="76"/>
      <c r="H4" s="76"/>
      <c r="I4" s="8"/>
      <c r="L4" t="s">
        <v>28</v>
      </c>
      <c r="M4">
        <v>30</v>
      </c>
    </row>
    <row r="5" spans="2:13" ht="15.6" x14ac:dyDescent="0.3">
      <c r="B5" s="7"/>
      <c r="C5" s="76"/>
      <c r="D5" s="76"/>
      <c r="F5" s="78" t="s">
        <v>99</v>
      </c>
      <c r="G5" s="78"/>
      <c r="H5" s="78"/>
      <c r="I5" s="9"/>
      <c r="L5" t="s">
        <v>29</v>
      </c>
      <c r="M5">
        <v>40</v>
      </c>
    </row>
    <row r="6" spans="2:13" ht="15.6" x14ac:dyDescent="0.3">
      <c r="B6" s="7"/>
      <c r="C6" s="76"/>
      <c r="D6" s="76"/>
      <c r="F6" s="78" t="s">
        <v>100</v>
      </c>
      <c r="G6" s="78"/>
      <c r="H6" s="78"/>
      <c r="I6" s="9"/>
      <c r="L6" t="s">
        <v>30</v>
      </c>
      <c r="M6">
        <v>50</v>
      </c>
    </row>
    <row r="7" spans="2:13" s="15" customFormat="1" ht="15.6" x14ac:dyDescent="0.3">
      <c r="B7" s="14"/>
      <c r="C7" s="79"/>
      <c r="D7" s="79"/>
      <c r="E7" s="80" t="s">
        <v>103</v>
      </c>
      <c r="F7" s="79"/>
      <c r="G7" s="79"/>
      <c r="H7" s="79"/>
      <c r="I7" s="13"/>
      <c r="L7" t="s">
        <v>31</v>
      </c>
      <c r="M7">
        <v>60</v>
      </c>
    </row>
    <row r="8" spans="2:13" ht="15.6" x14ac:dyDescent="0.3">
      <c r="B8" s="7"/>
      <c r="C8" s="76"/>
      <c r="D8" s="76"/>
      <c r="E8" s="80" t="s">
        <v>18</v>
      </c>
      <c r="F8" s="79" t="s">
        <v>102</v>
      </c>
      <c r="G8" s="79"/>
      <c r="H8" s="79"/>
      <c r="I8" s="13"/>
      <c r="L8" t="s">
        <v>32</v>
      </c>
      <c r="M8">
        <v>70</v>
      </c>
    </row>
    <row r="9" spans="2:13" ht="15.6" x14ac:dyDescent="0.3">
      <c r="B9" s="7"/>
      <c r="C9" s="76"/>
      <c r="D9" s="76"/>
      <c r="E9" s="80" t="s">
        <v>19</v>
      </c>
      <c r="F9" s="79" t="s">
        <v>101</v>
      </c>
      <c r="G9" s="79"/>
      <c r="H9" s="79"/>
      <c r="I9" s="13"/>
      <c r="L9" t="s">
        <v>33</v>
      </c>
      <c r="M9">
        <v>80</v>
      </c>
    </row>
    <row r="10" spans="2:13" ht="16.2" thickBot="1" x14ac:dyDescent="0.35">
      <c r="B10" s="10"/>
      <c r="C10" s="11"/>
      <c r="D10" s="11"/>
      <c r="E10" s="11"/>
      <c r="F10" s="11"/>
      <c r="G10" s="11"/>
      <c r="H10" s="11"/>
      <c r="I10" s="12"/>
      <c r="L10" t="s">
        <v>34</v>
      </c>
      <c r="M10">
        <v>90</v>
      </c>
    </row>
    <row r="11" spans="2:13" ht="20.399999999999999" x14ac:dyDescent="0.35">
      <c r="B11" s="184" t="str">
        <f>+forms!A3</f>
        <v>European Judo Hopes Cup</v>
      </c>
      <c r="C11" s="185"/>
      <c r="D11" s="185"/>
      <c r="E11" s="185"/>
      <c r="F11" s="185"/>
      <c r="G11" s="185" t="str">
        <f>+forms!A4</f>
        <v>BRNO  2024</v>
      </c>
      <c r="H11" s="185"/>
      <c r="I11" s="190"/>
      <c r="J11" s="28"/>
      <c r="L11" t="s">
        <v>71</v>
      </c>
      <c r="M11">
        <v>100</v>
      </c>
    </row>
    <row r="12" spans="2:13" ht="20.399999999999999" x14ac:dyDescent="0.35">
      <c r="B12" s="186"/>
      <c r="C12" s="187"/>
      <c r="D12" s="187"/>
      <c r="E12" s="187"/>
      <c r="F12" s="187"/>
      <c r="G12" s="187"/>
      <c r="H12" s="187"/>
      <c r="I12" s="191"/>
      <c r="J12" s="28"/>
      <c r="K12" s="4"/>
      <c r="L12" t="s">
        <v>35</v>
      </c>
      <c r="M12">
        <v>110</v>
      </c>
    </row>
    <row r="13" spans="2:13" ht="21" thickBot="1" x14ac:dyDescent="0.4">
      <c r="B13" s="188"/>
      <c r="C13" s="189"/>
      <c r="D13" s="189"/>
      <c r="E13" s="189"/>
      <c r="F13" s="189"/>
      <c r="G13" s="189"/>
      <c r="H13" s="189"/>
      <c r="I13" s="192"/>
      <c r="J13" s="28"/>
      <c r="K13" s="4"/>
      <c r="L13" t="s">
        <v>36</v>
      </c>
      <c r="M13">
        <v>120</v>
      </c>
    </row>
    <row r="14" spans="2:13" ht="21" x14ac:dyDescent="0.4">
      <c r="B14" s="178" t="s">
        <v>13</v>
      </c>
      <c r="C14" s="179"/>
      <c r="D14" s="180">
        <f>244970000+VLOOKUP(forms!B8,L1:M53,2,0)*10+LEN(forms!B9)</f>
        <v>244970100</v>
      </c>
      <c r="E14" s="180"/>
      <c r="F14" s="81" t="s">
        <v>14</v>
      </c>
      <c r="G14" s="181">
        <f ca="1">TODAY()</f>
        <v>45547</v>
      </c>
      <c r="H14" s="181"/>
      <c r="I14" s="31"/>
      <c r="J14" s="4"/>
      <c r="L14" t="s">
        <v>37</v>
      </c>
      <c r="M14">
        <v>130</v>
      </c>
    </row>
    <row r="15" spans="2:13" ht="47.25" customHeight="1" thickBot="1" x14ac:dyDescent="0.4">
      <c r="B15" s="30"/>
      <c r="C15" s="82" t="s">
        <v>15</v>
      </c>
      <c r="D15" s="182">
        <f>+forms!B9</f>
        <v>0</v>
      </c>
      <c r="E15" s="182"/>
      <c r="F15" s="182"/>
      <c r="G15" s="182"/>
      <c r="H15" s="182"/>
      <c r="I15" s="183"/>
      <c r="J15" s="4"/>
      <c r="L15" t="s">
        <v>38</v>
      </c>
      <c r="M15">
        <v>140</v>
      </c>
    </row>
    <row r="16" spans="2:13" x14ac:dyDescent="0.3">
      <c r="B16" s="165" t="str">
        <f>+forms!A18</f>
        <v>ACCOMMODATION TOURNAMENT</v>
      </c>
      <c r="C16" s="166"/>
      <c r="D16" s="166"/>
      <c r="E16" s="166"/>
      <c r="F16" s="166"/>
      <c r="G16" s="166"/>
      <c r="H16" s="166"/>
      <c r="I16" s="167"/>
      <c r="L16" t="s">
        <v>39</v>
      </c>
      <c r="M16">
        <v>150</v>
      </c>
    </row>
    <row r="17" spans="2:13" x14ac:dyDescent="0.3">
      <c r="B17" s="29" t="str">
        <f>+forms!A19</f>
        <v>HOTEL</v>
      </c>
      <c r="C17" s="169" t="s">
        <v>0</v>
      </c>
      <c r="D17" s="171" t="s">
        <v>1</v>
      </c>
      <c r="E17" s="171" t="s">
        <v>4</v>
      </c>
      <c r="F17" s="171" t="s">
        <v>5</v>
      </c>
      <c r="G17" s="171" t="s">
        <v>2</v>
      </c>
      <c r="H17" s="171" t="s">
        <v>7</v>
      </c>
      <c r="I17" s="168" t="s">
        <v>3</v>
      </c>
      <c r="L17" t="s">
        <v>72</v>
      </c>
      <c r="M17">
        <v>160</v>
      </c>
    </row>
    <row r="18" spans="2:13" x14ac:dyDescent="0.3">
      <c r="B18" s="29" t="str">
        <f>+forms!A20</f>
        <v>A category</v>
      </c>
      <c r="C18" s="170"/>
      <c r="D18" s="171"/>
      <c r="E18" s="171"/>
      <c r="F18" s="171"/>
      <c r="G18" s="171"/>
      <c r="H18" s="171"/>
      <c r="I18" s="168"/>
      <c r="L18" t="s">
        <v>40</v>
      </c>
      <c r="M18">
        <v>170</v>
      </c>
    </row>
    <row r="19" spans="2:13" x14ac:dyDescent="0.3">
      <c r="B19" s="53">
        <f>IF(forms!H21=0,0,+forms!A21)</f>
        <v>0</v>
      </c>
      <c r="C19" s="54">
        <f>+forms!B21</f>
        <v>0</v>
      </c>
      <c r="D19" s="54">
        <f>+forms!C21</f>
        <v>0</v>
      </c>
      <c r="E19" s="52">
        <f>+forms!D21</f>
        <v>0</v>
      </c>
      <c r="F19" s="52">
        <f>+forms!E21</f>
        <v>0</v>
      </c>
      <c r="G19" s="55">
        <f>+forms!F21</f>
        <v>0</v>
      </c>
      <c r="H19" s="56">
        <f>+forms!G21</f>
        <v>70</v>
      </c>
      <c r="I19" s="57">
        <f>+forms!H21</f>
        <v>0</v>
      </c>
      <c r="L19" t="s">
        <v>41</v>
      </c>
      <c r="M19">
        <v>180</v>
      </c>
    </row>
    <row r="20" spans="2:13" x14ac:dyDescent="0.3">
      <c r="B20" s="53">
        <f>IF(forms!H22=0,0,+forms!A22)</f>
        <v>0</v>
      </c>
      <c r="C20" s="54">
        <f>+forms!B22</f>
        <v>0</v>
      </c>
      <c r="D20" s="54">
        <f>+forms!C22</f>
        <v>0</v>
      </c>
      <c r="E20" s="52">
        <f>+forms!D22</f>
        <v>0</v>
      </c>
      <c r="F20" s="52">
        <f>+forms!E22</f>
        <v>0</v>
      </c>
      <c r="G20" s="55">
        <f>+forms!F22</f>
        <v>0</v>
      </c>
      <c r="H20" s="56">
        <f>+forms!G22</f>
        <v>70</v>
      </c>
      <c r="I20" s="57">
        <f>+forms!H22</f>
        <v>0</v>
      </c>
      <c r="L20" t="s">
        <v>42</v>
      </c>
      <c r="M20">
        <v>190</v>
      </c>
    </row>
    <row r="21" spans="2:13" x14ac:dyDescent="0.3">
      <c r="B21" s="53">
        <f>IF(forms!H23=0,0,+forms!A23)</f>
        <v>0</v>
      </c>
      <c r="C21" s="54">
        <f>+forms!B23</f>
        <v>0</v>
      </c>
      <c r="D21" s="54">
        <f>+forms!C23</f>
        <v>0</v>
      </c>
      <c r="E21" s="52">
        <f>+forms!D23</f>
        <v>0</v>
      </c>
      <c r="F21" s="52">
        <f>+forms!E23</f>
        <v>0</v>
      </c>
      <c r="G21" s="55">
        <f>+forms!F23</f>
        <v>0</v>
      </c>
      <c r="H21" s="56">
        <f>+forms!G23</f>
        <v>70</v>
      </c>
      <c r="I21" s="57">
        <f>+forms!H23</f>
        <v>0</v>
      </c>
      <c r="L21" t="s">
        <v>43</v>
      </c>
      <c r="M21">
        <v>200</v>
      </c>
    </row>
    <row r="22" spans="2:13" x14ac:dyDescent="0.3">
      <c r="B22" s="53">
        <f>IF(forms!H24=0,0,+forms!A24)</f>
        <v>0</v>
      </c>
      <c r="C22" s="54">
        <f>+forms!B24</f>
        <v>0</v>
      </c>
      <c r="D22" s="54">
        <f>+forms!C24</f>
        <v>0</v>
      </c>
      <c r="E22" s="52">
        <f>+forms!D24</f>
        <v>0</v>
      </c>
      <c r="F22" s="52">
        <f>+forms!E24</f>
        <v>0</v>
      </c>
      <c r="G22" s="55">
        <f>+forms!F24</f>
        <v>0</v>
      </c>
      <c r="H22" s="56">
        <f>+forms!G24</f>
        <v>70</v>
      </c>
      <c r="I22" s="57">
        <f>+forms!H24</f>
        <v>0</v>
      </c>
      <c r="L22" t="s">
        <v>44</v>
      </c>
      <c r="M22">
        <v>210</v>
      </c>
    </row>
    <row r="23" spans="2:13" x14ac:dyDescent="0.3">
      <c r="B23" s="53">
        <f>IF(forms!H25=0,0,+forms!A25)</f>
        <v>0</v>
      </c>
      <c r="C23" s="54">
        <f>+forms!B25</f>
        <v>0</v>
      </c>
      <c r="D23" s="54">
        <f>+forms!C25</f>
        <v>0</v>
      </c>
      <c r="E23" s="52">
        <f>+forms!D25</f>
        <v>0</v>
      </c>
      <c r="F23" s="52">
        <f>+forms!E25</f>
        <v>0</v>
      </c>
      <c r="G23" s="55">
        <f>+forms!F25</f>
        <v>0</v>
      </c>
      <c r="H23" s="56">
        <f>+forms!G25</f>
        <v>55</v>
      </c>
      <c r="I23" s="57">
        <f>+forms!H25</f>
        <v>0</v>
      </c>
      <c r="L23" t="s">
        <v>45</v>
      </c>
      <c r="M23">
        <v>220</v>
      </c>
    </row>
    <row r="24" spans="2:13" ht="15.75" customHeight="1" x14ac:dyDescent="0.3">
      <c r="B24" s="53">
        <f>IF(forms!H26=0,0,+forms!A26)</f>
        <v>0</v>
      </c>
      <c r="C24" s="54">
        <f>+forms!B26</f>
        <v>0</v>
      </c>
      <c r="D24" s="54">
        <f>+forms!C26</f>
        <v>0</v>
      </c>
      <c r="E24" s="52">
        <f>+forms!D26</f>
        <v>0</v>
      </c>
      <c r="F24" s="52">
        <f>+forms!E26</f>
        <v>0</v>
      </c>
      <c r="G24" s="55">
        <f>+forms!F26</f>
        <v>0</v>
      </c>
      <c r="H24" s="56">
        <f>+forms!G26</f>
        <v>55</v>
      </c>
      <c r="I24" s="57">
        <f>+forms!H26</f>
        <v>0</v>
      </c>
      <c r="L24" t="s">
        <v>46</v>
      </c>
      <c r="M24">
        <v>230</v>
      </c>
    </row>
    <row r="25" spans="2:13" x14ac:dyDescent="0.3">
      <c r="B25" s="53">
        <f>IF(forms!H27=0,0,+forms!A27)</f>
        <v>0</v>
      </c>
      <c r="C25" s="54">
        <f>+forms!B27</f>
        <v>0</v>
      </c>
      <c r="D25" s="54">
        <f>+forms!C27</f>
        <v>0</v>
      </c>
      <c r="E25" s="52">
        <f>+forms!D27</f>
        <v>0</v>
      </c>
      <c r="F25" s="52">
        <f>+forms!E27</f>
        <v>0</v>
      </c>
      <c r="G25" s="55">
        <f>+forms!F27</f>
        <v>0</v>
      </c>
      <c r="H25" s="56">
        <f>+forms!G27</f>
        <v>55</v>
      </c>
      <c r="I25" s="57">
        <f>+forms!H27</f>
        <v>0</v>
      </c>
      <c r="L25" t="s">
        <v>47</v>
      </c>
      <c r="M25">
        <v>240</v>
      </c>
    </row>
    <row r="26" spans="2:13" x14ac:dyDescent="0.3">
      <c r="B26" s="53">
        <f>IF(forms!H28=0,0,+forms!A28)</f>
        <v>0</v>
      </c>
      <c r="C26" s="54">
        <f>+forms!B28</f>
        <v>0</v>
      </c>
      <c r="D26" s="54">
        <f>+forms!C28</f>
        <v>0</v>
      </c>
      <c r="E26" s="52">
        <f>+forms!D28</f>
        <v>0</v>
      </c>
      <c r="F26" s="52">
        <f>+forms!E28</f>
        <v>0</v>
      </c>
      <c r="G26" s="55">
        <f>+forms!F28</f>
        <v>0</v>
      </c>
      <c r="H26" s="56">
        <f>+forms!G28</f>
        <v>55</v>
      </c>
      <c r="I26" s="57">
        <f>+forms!H28</f>
        <v>0</v>
      </c>
      <c r="L26" t="s">
        <v>48</v>
      </c>
      <c r="M26">
        <v>250</v>
      </c>
    </row>
    <row r="27" spans="2:13" x14ac:dyDescent="0.3">
      <c r="B27" s="53">
        <f>IF(forms!H29=0,0,+forms!A29)</f>
        <v>0</v>
      </c>
      <c r="C27" s="54">
        <f>+forms!B29</f>
        <v>0</v>
      </c>
      <c r="D27" s="54">
        <f>+forms!C29</f>
        <v>0</v>
      </c>
      <c r="E27" s="52">
        <f>+forms!D29</f>
        <v>0</v>
      </c>
      <c r="F27" s="52">
        <f>+forms!E29</f>
        <v>0</v>
      </c>
      <c r="G27" s="55">
        <f>+forms!F29</f>
        <v>0</v>
      </c>
      <c r="H27" s="56">
        <f>+forms!G29</f>
        <v>50</v>
      </c>
      <c r="I27" s="57">
        <f>+forms!H29</f>
        <v>0</v>
      </c>
      <c r="L27" t="s">
        <v>82</v>
      </c>
      <c r="M27">
        <v>260</v>
      </c>
    </row>
    <row r="28" spans="2:13" x14ac:dyDescent="0.3">
      <c r="B28" s="53">
        <f>IF(forms!H30=0,0,+forms!A30)</f>
        <v>0</v>
      </c>
      <c r="C28" s="54">
        <f>+forms!B30</f>
        <v>0</v>
      </c>
      <c r="D28" s="54">
        <f>+forms!C30</f>
        <v>0</v>
      </c>
      <c r="E28" s="52">
        <f>+forms!D30</f>
        <v>0</v>
      </c>
      <c r="F28" s="52">
        <f>+forms!E30</f>
        <v>0</v>
      </c>
      <c r="G28" s="55">
        <f>+forms!F30</f>
        <v>0</v>
      </c>
      <c r="H28" s="56">
        <f>+forms!G30</f>
        <v>50</v>
      </c>
      <c r="I28" s="57">
        <f>+forms!H30</f>
        <v>0</v>
      </c>
      <c r="L28" t="s">
        <v>83</v>
      </c>
      <c r="M28">
        <v>270</v>
      </c>
    </row>
    <row r="29" spans="2:13" x14ac:dyDescent="0.3">
      <c r="B29" s="53">
        <f>IF(forms!H31=0,0,+forms!A31)</f>
        <v>0</v>
      </c>
      <c r="C29" s="54">
        <f>+forms!B31</f>
        <v>0</v>
      </c>
      <c r="D29" s="54">
        <f>+forms!C31</f>
        <v>0</v>
      </c>
      <c r="E29" s="52">
        <f>+forms!D31</f>
        <v>0</v>
      </c>
      <c r="F29" s="52">
        <f>+forms!E31</f>
        <v>0</v>
      </c>
      <c r="G29" s="55">
        <f>+forms!F31</f>
        <v>0</v>
      </c>
      <c r="H29" s="56">
        <f>+forms!G31</f>
        <v>50</v>
      </c>
      <c r="I29" s="57">
        <f>+forms!H31</f>
        <v>0</v>
      </c>
      <c r="L29" t="s">
        <v>84</v>
      </c>
      <c r="M29" s="1">
        <v>280</v>
      </c>
    </row>
    <row r="30" spans="2:13" x14ac:dyDescent="0.3">
      <c r="B30" s="53">
        <f>IF(forms!H32=0,0,+forms!A32)</f>
        <v>0</v>
      </c>
      <c r="C30" s="54">
        <f>+forms!B32</f>
        <v>0</v>
      </c>
      <c r="D30" s="54">
        <f>+forms!C32</f>
        <v>0</v>
      </c>
      <c r="E30" s="52">
        <f>+forms!D32</f>
        <v>0</v>
      </c>
      <c r="F30" s="52">
        <f>+forms!E32</f>
        <v>0</v>
      </c>
      <c r="G30" s="55">
        <f>+forms!F32</f>
        <v>0</v>
      </c>
      <c r="H30" s="56">
        <f>+forms!G32</f>
        <v>50</v>
      </c>
      <c r="I30" s="57">
        <f>+forms!H32</f>
        <v>0</v>
      </c>
      <c r="L30" t="s">
        <v>49</v>
      </c>
      <c r="M30">
        <v>290</v>
      </c>
    </row>
    <row r="31" spans="2:13" ht="15" thickBot="1" x14ac:dyDescent="0.35">
      <c r="B31" s="193" t="str">
        <f>+forms!A33</f>
        <v>ACCOMMODATION TOURNAMENT TOTAL</v>
      </c>
      <c r="C31" s="194"/>
      <c r="D31" s="194"/>
      <c r="E31" s="194"/>
      <c r="F31" s="194"/>
      <c r="G31" s="194"/>
      <c r="H31" s="195"/>
      <c r="I31" s="58">
        <f>+forms!H33</f>
        <v>0</v>
      </c>
      <c r="K31" s="26"/>
      <c r="L31" t="s">
        <v>85</v>
      </c>
      <c r="M31">
        <v>300</v>
      </c>
    </row>
    <row r="32" spans="2:13" ht="52.8" customHeight="1" x14ac:dyDescent="0.3">
      <c r="B32" s="199" t="str">
        <f>+forms!A34</f>
        <v>MEALS</v>
      </c>
      <c r="C32" s="200"/>
      <c r="D32" s="200"/>
      <c r="E32" s="201"/>
      <c r="F32" s="45" t="str">
        <f>+forms!E34</f>
        <v>No. of lunch packs in the venue</v>
      </c>
      <c r="G32" s="45" t="str">
        <f>+forms!F34</f>
        <v>No. of lunches in hotel</v>
      </c>
      <c r="H32" s="45" t="str">
        <f>+forms!G34</f>
        <v>No. of dinners in hotel</v>
      </c>
      <c r="I32" s="67" t="str">
        <f>+forms!H34</f>
        <v>TOTAL €</v>
      </c>
      <c r="L32" t="s">
        <v>50</v>
      </c>
      <c r="M32">
        <v>310</v>
      </c>
    </row>
    <row r="33" spans="2:13" ht="14.4" customHeight="1" x14ac:dyDescent="0.3">
      <c r="B33" s="202">
        <f>+forms!A36</f>
        <v>45568</v>
      </c>
      <c r="C33" s="203"/>
      <c r="D33" s="204"/>
      <c r="E33" s="59">
        <f>+forms!C36</f>
        <v>45568</v>
      </c>
      <c r="F33" s="60">
        <f>+forms!E36</f>
        <v>0</v>
      </c>
      <c r="G33" s="60">
        <f>+forms!F36</f>
        <v>0</v>
      </c>
      <c r="H33" s="60">
        <f>+forms!G36</f>
        <v>0</v>
      </c>
      <c r="I33" s="57">
        <f>+forms!H36</f>
        <v>0</v>
      </c>
      <c r="L33" t="s">
        <v>73</v>
      </c>
      <c r="M33">
        <v>320</v>
      </c>
    </row>
    <row r="34" spans="2:13" x14ac:dyDescent="0.3">
      <c r="B34" s="202">
        <f>+forms!A37</f>
        <v>45569</v>
      </c>
      <c r="C34" s="203"/>
      <c r="D34" s="204"/>
      <c r="E34" s="59">
        <f>+forms!C37</f>
        <v>45569</v>
      </c>
      <c r="F34" s="60">
        <f>+forms!E37</f>
        <v>0</v>
      </c>
      <c r="G34" s="60">
        <f>+forms!F37</f>
        <v>0</v>
      </c>
      <c r="H34" s="60">
        <f>+forms!G37</f>
        <v>0</v>
      </c>
      <c r="I34" s="57">
        <f>+forms!H37</f>
        <v>0</v>
      </c>
      <c r="L34" t="s">
        <v>74</v>
      </c>
      <c r="M34" s="1">
        <v>330</v>
      </c>
    </row>
    <row r="35" spans="2:13" x14ac:dyDescent="0.3">
      <c r="B35" s="202">
        <f>+forms!A38</f>
        <v>45570</v>
      </c>
      <c r="C35" s="203"/>
      <c r="D35" s="204"/>
      <c r="E35" s="59">
        <f>+forms!C38</f>
        <v>45570</v>
      </c>
      <c r="F35" s="60">
        <f>+forms!E38</f>
        <v>0</v>
      </c>
      <c r="G35" s="60">
        <f>+forms!F38</f>
        <v>0</v>
      </c>
      <c r="H35" s="60">
        <f>+forms!G38</f>
        <v>0</v>
      </c>
      <c r="I35" s="57">
        <f>+forms!H38</f>
        <v>0</v>
      </c>
      <c r="L35" t="s">
        <v>75</v>
      </c>
      <c r="M35">
        <v>340</v>
      </c>
    </row>
    <row r="36" spans="2:13" x14ac:dyDescent="0.3">
      <c r="B36" s="202">
        <f>+forms!A39</f>
        <v>45571</v>
      </c>
      <c r="C36" s="203"/>
      <c r="D36" s="204"/>
      <c r="E36" s="59">
        <f>+forms!C39</f>
        <v>45571</v>
      </c>
      <c r="F36" s="60">
        <f>+forms!E39</f>
        <v>0</v>
      </c>
      <c r="G36" s="60">
        <f>+forms!F39</f>
        <v>0</v>
      </c>
      <c r="H36" s="60">
        <f>+forms!G39</f>
        <v>0</v>
      </c>
      <c r="I36" s="57">
        <f>+forms!H39</f>
        <v>0</v>
      </c>
      <c r="L36" t="s">
        <v>51</v>
      </c>
      <c r="M36">
        <v>350</v>
      </c>
    </row>
    <row r="37" spans="2:13" ht="14.4" customHeight="1" x14ac:dyDescent="0.3">
      <c r="B37" s="205" t="str">
        <f>+forms!A40</f>
        <v>TOURNAMENT MEALS TOTAL</v>
      </c>
      <c r="C37" s="206"/>
      <c r="D37" s="206"/>
      <c r="E37" s="206"/>
      <c r="F37" s="206"/>
      <c r="G37" s="206"/>
      <c r="H37" s="207"/>
      <c r="I37" s="75">
        <f>+forms!H40</f>
        <v>0</v>
      </c>
      <c r="L37" t="s">
        <v>52</v>
      </c>
      <c r="M37">
        <v>360</v>
      </c>
    </row>
    <row r="38" spans="2:13" x14ac:dyDescent="0.3">
      <c r="B38" s="205" t="s">
        <v>112</v>
      </c>
      <c r="C38" s="206"/>
      <c r="D38" s="206"/>
      <c r="E38" s="206"/>
      <c r="F38" s="206"/>
      <c r="G38" s="207"/>
      <c r="H38" s="72">
        <f>+forms!F41</f>
        <v>0</v>
      </c>
      <c r="I38" s="57">
        <f>+forms!H41</f>
        <v>0</v>
      </c>
      <c r="J38" s="26"/>
      <c r="L38" t="s">
        <v>69</v>
      </c>
      <c r="M38">
        <v>370</v>
      </c>
    </row>
    <row r="39" spans="2:13" ht="15" customHeight="1" thickBot="1" x14ac:dyDescent="0.35">
      <c r="B39" s="215" t="str">
        <f>+forms!A42</f>
        <v>TRANSPORT TO and FROM Airport - 50€ /person</v>
      </c>
      <c r="C39" s="216"/>
      <c r="D39" s="216"/>
      <c r="E39" s="216"/>
      <c r="F39" s="216"/>
      <c r="G39" s="216"/>
      <c r="H39" s="73">
        <f>+forms!G43</f>
        <v>0</v>
      </c>
      <c r="I39" s="58">
        <f>+forms!I43</f>
        <v>0</v>
      </c>
      <c r="J39" s="26"/>
      <c r="L39" t="s">
        <v>53</v>
      </c>
      <c r="M39">
        <v>380</v>
      </c>
    </row>
    <row r="40" spans="2:13" ht="15" customHeight="1" thickBot="1" x14ac:dyDescent="0.35">
      <c r="B40" s="217" t="str">
        <f>+forms!A44</f>
        <v>TOTAL</v>
      </c>
      <c r="C40" s="218"/>
      <c r="D40" s="218"/>
      <c r="E40" s="218"/>
      <c r="F40" s="218"/>
      <c r="G40" s="218"/>
      <c r="H40" s="219"/>
      <c r="I40" s="61">
        <f>+forms!H44</f>
        <v>0</v>
      </c>
      <c r="J40" s="26"/>
      <c r="L40" t="s">
        <v>54</v>
      </c>
      <c r="M40">
        <v>390</v>
      </c>
    </row>
    <row r="41" spans="2:13" ht="15" thickBot="1" x14ac:dyDescent="0.35">
      <c r="B41" s="196" t="s">
        <v>66</v>
      </c>
      <c r="C41" s="197"/>
      <c r="D41" s="197"/>
      <c r="E41" s="197"/>
      <c r="F41" s="197"/>
      <c r="G41" s="197"/>
      <c r="H41" s="198"/>
      <c r="I41" s="68"/>
      <c r="J41" s="26"/>
      <c r="L41" t="s">
        <v>76</v>
      </c>
      <c r="M41">
        <v>400</v>
      </c>
    </row>
    <row r="42" spans="2:13" ht="15" thickBot="1" x14ac:dyDescent="0.35">
      <c r="B42" s="212" t="s">
        <v>67</v>
      </c>
      <c r="C42" s="213"/>
      <c r="D42" s="213"/>
      <c r="E42" s="213"/>
      <c r="F42" s="213"/>
      <c r="G42" s="213"/>
      <c r="H42" s="214"/>
      <c r="I42" s="62">
        <f>IF(I41&gt;I40,I41-I40,0)</f>
        <v>0</v>
      </c>
      <c r="J42" s="26"/>
      <c r="L42" t="s">
        <v>55</v>
      </c>
      <c r="M42">
        <v>410</v>
      </c>
    </row>
    <row r="43" spans="2:13" ht="15" thickBot="1" x14ac:dyDescent="0.35">
      <c r="B43" s="196" t="s">
        <v>68</v>
      </c>
      <c r="C43" s="197"/>
      <c r="D43" s="197"/>
      <c r="E43" s="197"/>
      <c r="F43" s="197"/>
      <c r="G43" s="197"/>
      <c r="H43" s="198"/>
      <c r="I43" s="62">
        <f>IF(I41&lt;I40,I40-I41,0)</f>
        <v>0</v>
      </c>
      <c r="J43" s="26"/>
      <c r="L43" t="s">
        <v>56</v>
      </c>
      <c r="M43">
        <v>420</v>
      </c>
    </row>
    <row r="44" spans="2:13" x14ac:dyDescent="0.3">
      <c r="B44" s="2"/>
      <c r="F44" s="39"/>
      <c r="G44" s="39"/>
      <c r="H44" s="39"/>
      <c r="I44" s="39"/>
      <c r="J44" s="26"/>
      <c r="L44" t="s">
        <v>57</v>
      </c>
      <c r="M44">
        <v>430</v>
      </c>
    </row>
    <row r="45" spans="2:13" ht="15" thickBot="1" x14ac:dyDescent="0.35">
      <c r="L45" t="s">
        <v>58</v>
      </c>
      <c r="M45">
        <v>440</v>
      </c>
    </row>
    <row r="46" spans="2:13" ht="26.4" thickBot="1" x14ac:dyDescent="0.55000000000000004">
      <c r="B46" s="208" t="s">
        <v>6</v>
      </c>
      <c r="C46" s="209"/>
      <c r="D46" s="210">
        <f>+I40</f>
        <v>0</v>
      </c>
      <c r="E46" s="211"/>
      <c r="G46" s="4"/>
      <c r="H46" s="4"/>
      <c r="I46" s="4"/>
      <c r="J46" s="4"/>
      <c r="L46" t="s">
        <v>59</v>
      </c>
      <c r="M46">
        <v>450</v>
      </c>
    </row>
    <row r="47" spans="2:13" x14ac:dyDescent="0.3">
      <c r="G47" s="4"/>
      <c r="H47" s="4"/>
      <c r="I47" s="4"/>
      <c r="J47" s="4"/>
      <c r="L47" t="s">
        <v>60</v>
      </c>
      <c r="M47">
        <v>460</v>
      </c>
    </row>
    <row r="48" spans="2:13" x14ac:dyDescent="0.3">
      <c r="G48" s="4"/>
      <c r="H48" s="4"/>
      <c r="L48" t="s">
        <v>61</v>
      </c>
      <c r="M48">
        <v>470</v>
      </c>
    </row>
    <row r="49" spans="7:13" x14ac:dyDescent="0.3">
      <c r="L49" t="s">
        <v>62</v>
      </c>
      <c r="M49" s="1">
        <v>480</v>
      </c>
    </row>
    <row r="50" spans="7:13" x14ac:dyDescent="0.3">
      <c r="G50" s="5"/>
      <c r="H50" s="5"/>
      <c r="L50" t="s">
        <v>63</v>
      </c>
      <c r="M50" s="1">
        <v>490</v>
      </c>
    </row>
    <row r="51" spans="7:13" ht="15.6" x14ac:dyDescent="0.3">
      <c r="G51" s="6" t="s">
        <v>16</v>
      </c>
      <c r="L51" t="s">
        <v>64</v>
      </c>
      <c r="M51" s="1">
        <v>500</v>
      </c>
    </row>
    <row r="52" spans="7:13" x14ac:dyDescent="0.3">
      <c r="L52" t="s">
        <v>65</v>
      </c>
      <c r="M52" s="1">
        <v>520</v>
      </c>
    </row>
    <row r="53" spans="7:13" x14ac:dyDescent="0.3">
      <c r="L53" s="1" t="s">
        <v>77</v>
      </c>
      <c r="M53" s="1">
        <v>530</v>
      </c>
    </row>
    <row r="55" spans="7:13" x14ac:dyDescent="0.3">
      <c r="I55" s="1">
        <f>+forms!M42</f>
        <v>0</v>
      </c>
    </row>
  </sheetData>
  <sheetProtection algorithmName="SHA-512" hashValue="Oq464qWnG6yKQ2+LD318dS90C/0yi3PCoAs6r06TznoEPA9hKBKZWV/gPt+DGYN1Zfhzh2IMugYJ+oNnYQ6ypQ==" saltValue="Na5PnXEniSli5qZ8JmCMtw==" spinCount="100000" sheet="1" selectLockedCells="1"/>
  <sortState xmlns:xlrd2="http://schemas.microsoft.com/office/spreadsheetml/2017/richdata2" ref="L2:M44">
    <sortCondition ref="M2:M44"/>
  </sortState>
  <mergeCells count="30">
    <mergeCell ref="B46:C46"/>
    <mergeCell ref="D46:E46"/>
    <mergeCell ref="B41:H41"/>
    <mergeCell ref="B42:H42"/>
    <mergeCell ref="B38:G38"/>
    <mergeCell ref="B39:G39"/>
    <mergeCell ref="B40:H40"/>
    <mergeCell ref="B31:H31"/>
    <mergeCell ref="B43:H43"/>
    <mergeCell ref="B32:E32"/>
    <mergeCell ref="B33:D33"/>
    <mergeCell ref="B34:D34"/>
    <mergeCell ref="B35:D35"/>
    <mergeCell ref="B36:D36"/>
    <mergeCell ref="B37:H37"/>
    <mergeCell ref="B2:I3"/>
    <mergeCell ref="B14:C14"/>
    <mergeCell ref="D14:E14"/>
    <mergeCell ref="G14:H14"/>
    <mergeCell ref="D15:I15"/>
    <mergeCell ref="B11:F13"/>
    <mergeCell ref="G11:I13"/>
    <mergeCell ref="B16:I16"/>
    <mergeCell ref="I17:I18"/>
    <mergeCell ref="C17:C18"/>
    <mergeCell ref="D17:D18"/>
    <mergeCell ref="E17:E18"/>
    <mergeCell ref="F17:F18"/>
    <mergeCell ref="G17:G18"/>
    <mergeCell ref="H17:H18"/>
  </mergeCells>
  <dataValidations count="2">
    <dataValidation imeMode="off" allowBlank="1" showInputMessage="1" showErrorMessage="1" sqref="E4:F9 B2 I14:J15 D14:D15 B14:B16 C15 B4:B10 B46:B47 D46 B45:E45 F46:I46 I47 G47:H48" xr:uid="{00000000-0002-0000-0100-000000000000}"/>
    <dataValidation type="list" allowBlank="1" showInputMessage="1" showErrorMessage="1" sqref="C19:I30" xr:uid="{00000000-0002-0000-0100-000001000000}">
      <formula1>#REF!</formula1>
    </dataValidation>
  </dataValidations>
  <pageMargins left="0.48" right="0.15748031496062992" top="0.31496062992125984" bottom="0.23622047244094491" header="0.19685039370078741" footer="0.15748031496062992"/>
  <pageSetup paperSize="9" scale="78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2</vt:i4>
      </vt:variant>
    </vt:vector>
  </HeadingPairs>
  <TitlesOfParts>
    <vt:vector size="4" baseType="lpstr">
      <vt:lpstr>forms</vt:lpstr>
      <vt:lpstr>invoice</vt:lpstr>
      <vt:lpstr>forms!Oblast_tisku</vt:lpstr>
      <vt:lpstr>invoice!Oblast_tisku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</dc:creator>
  <cp:lastModifiedBy>Pavel Volek</cp:lastModifiedBy>
  <cp:lastPrinted>2024-04-19T08:57:26Z</cp:lastPrinted>
  <dcterms:created xsi:type="dcterms:W3CDTF">2012-01-10T18:33:01Z</dcterms:created>
  <dcterms:modified xsi:type="dcterms:W3CDTF">2024-09-12T10:52:18Z</dcterms:modified>
</cp:coreProperties>
</file>