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.lebioda\Downloads\"/>
    </mc:Choice>
  </mc:AlternateContent>
  <xr:revisionPtr revIDLastSave="0" documentId="8_{78F4F902-EB5A-4798-AB91-6B983B325FFA}" xr6:coauthVersionLast="47" xr6:coauthVersionMax="47" xr10:uidLastSave="{00000000-0000-0000-0000-000000000000}"/>
  <workbookProtection workbookAlgorithmName="SHA-512" workbookHashValue="wCQ+2JUHPfm9GtUxfLC1oeHHUdm81VuqWVcDNxqChviQF96+CR1G68fGcDOe5hqdFBg4gkeNKKxUwUb+8nm5vw==" workbookSaltValue="fiMPwt2qQ9jG7xplBf7mKQ==" workbookSpinCount="100000" lockStructure="1"/>
  <bookViews>
    <workbookView xWindow="-108" yWindow="-108" windowWidth="23256" windowHeight="12456" tabRatio="715" activeTab="4" xr2:uid="{00000000-000D-0000-FFFF-FFFF00000000}"/>
  </bookViews>
  <sheets>
    <sheet name="1. Summary" sheetId="1" r:id="rId1"/>
    <sheet name="2.Package EC+TC" sheetId="8" r:id="rId2"/>
    <sheet name="3. Hotel" sheetId="2" r:id="rId3"/>
    <sheet name="4. Meals Form " sheetId="4" r:id="rId4"/>
    <sheet name="5. Non official accomodation" sheetId="3" r:id="rId5"/>
    <sheet name="Payment summary" sheetId="5" r:id="rId6"/>
    <sheet name="Listy rozwijane" sheetId="6" state="hidden" r:id="rId7"/>
  </sheets>
  <definedNames>
    <definedName name="Hotel_Lechicka" localSheetId="1">'2.Package EC+TC'!$AI$15:$AJ$15</definedName>
    <definedName name="Hotel_Lechicka">'3. Hotel'!$AQ$13:$AR$13</definedName>
    <definedName name="Hotel_Novotel_Centrum" localSheetId="1">'2.Package EC+TC'!$AI$8:$AJ$8</definedName>
    <definedName name="Hotel_Novotel_Centrum">'3. Hotel'!$AQ$8:$AR$8</definedName>
    <definedName name="Hotel_Novotel_Malta" localSheetId="1">'2.Package EC+TC'!$AI$9:$AK$9</definedName>
    <definedName name="Hotel_Novotel_Malta">'3. Hotel'!$AQ$12:$AS$12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1" i="2" l="1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27" i="2"/>
  <c r="R53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D22" i="5" l="1"/>
  <c r="D23" i="5"/>
  <c r="D16" i="5"/>
  <c r="S10" i="5"/>
  <c r="I32" i="5"/>
  <c r="V18" i="4"/>
  <c r="W14" i="4"/>
  <c r="V14" i="4" a="1"/>
  <c r="V14" i="4" s="1"/>
  <c r="H15" i="5"/>
  <c r="Y53" i="2"/>
  <c r="W55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26" i="8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25" i="2"/>
  <c r="AA26" i="2"/>
  <c r="AA24" i="2"/>
  <c r="AK25" i="2"/>
  <c r="AK26" i="2"/>
  <c r="AK27" i="2"/>
  <c r="AK28" i="2"/>
  <c r="AK29" i="2"/>
  <c r="AK30" i="2"/>
  <c r="AK31" i="2"/>
  <c r="AK32" i="2"/>
  <c r="AK33" i="2"/>
  <c r="AK34" i="2"/>
  <c r="AK35" i="2"/>
  <c r="AK36" i="2"/>
  <c r="AK37" i="2"/>
  <c r="AK38" i="2"/>
  <c r="AK39" i="2"/>
  <c r="AK40" i="2"/>
  <c r="AK41" i="2"/>
  <c r="AK42" i="2"/>
  <c r="AK43" i="2"/>
  <c r="AK44" i="2"/>
  <c r="AK45" i="2"/>
  <c r="AK46" i="2"/>
  <c r="AK47" i="2"/>
  <c r="AK48" i="2"/>
  <c r="AK49" i="2"/>
  <c r="AK50" i="2"/>
  <c r="AK51" i="2"/>
  <c r="AK24" i="2"/>
  <c r="AE15" i="2"/>
  <c r="AD17" i="2" a="1"/>
  <c r="AD17" i="2" s="1"/>
  <c r="AD27" i="2"/>
  <c r="C28" i="5" l="1" a="1"/>
  <c r="C28" i="5" s="1"/>
  <c r="D28" i="5" s="1"/>
  <c r="C29" i="5" a="1"/>
  <c r="C29" i="5" s="1"/>
  <c r="D29" i="5" s="1"/>
  <c r="C30" i="5" a="1"/>
  <c r="C30" i="5" s="1"/>
  <c r="D30" i="5" s="1"/>
  <c r="C34" i="5" a="1"/>
  <c r="C34" i="5" s="1"/>
  <c r="D34" i="5" s="1"/>
  <c r="C36" i="5" a="1"/>
  <c r="C36" i="5" s="1"/>
  <c r="D36" i="5" s="1"/>
  <c r="C35" i="5" a="1"/>
  <c r="C35" i="5" s="1"/>
  <c r="D35" i="5" s="1"/>
  <c r="C16" i="5"/>
  <c r="C21" i="5"/>
  <c r="C23" i="5"/>
  <c r="C22" i="5"/>
  <c r="C15" i="5"/>
  <c r="C17" i="5"/>
  <c r="E21" i="3"/>
  <c r="AE27" i="8"/>
  <c r="AE28" i="8"/>
  <c r="AE29" i="8"/>
  <c r="AE30" i="8"/>
  <c r="AE31" i="8"/>
  <c r="AE32" i="8"/>
  <c r="AE33" i="8"/>
  <c r="AE34" i="8"/>
  <c r="AE35" i="8"/>
  <c r="AE36" i="8"/>
  <c r="AE37" i="8"/>
  <c r="AE38" i="8"/>
  <c r="AE39" i="8"/>
  <c r="AE40" i="8"/>
  <c r="AE41" i="8"/>
  <c r="AE42" i="8"/>
  <c r="AE43" i="8"/>
  <c r="AE44" i="8"/>
  <c r="AE45" i="8"/>
  <c r="AE46" i="8"/>
  <c r="AE47" i="8"/>
  <c r="AE48" i="8"/>
  <c r="AE49" i="8"/>
  <c r="AE50" i="8"/>
  <c r="AE51" i="8"/>
  <c r="AE52" i="8"/>
  <c r="AE53" i="8"/>
  <c r="AE26" i="8"/>
  <c r="AC53" i="8" l="1"/>
  <c r="Y53" i="8"/>
  <c r="AD53" i="8" s="1"/>
  <c r="AC52" i="8"/>
  <c r="Y52" i="8"/>
  <c r="AD52" i="8" s="1"/>
  <c r="AC51" i="8"/>
  <c r="Y51" i="8"/>
  <c r="AD51" i="8" s="1"/>
  <c r="AC50" i="8"/>
  <c r="Y50" i="8"/>
  <c r="AD50" i="8" s="1"/>
  <c r="AC49" i="8"/>
  <c r="Y49" i="8"/>
  <c r="AD49" i="8" s="1"/>
  <c r="AC48" i="8"/>
  <c r="Y48" i="8"/>
  <c r="AD48" i="8" s="1"/>
  <c r="AC47" i="8"/>
  <c r="Y47" i="8"/>
  <c r="AD47" i="8" s="1"/>
  <c r="AC46" i="8"/>
  <c r="Y46" i="8"/>
  <c r="AD46" i="8" s="1"/>
  <c r="AC45" i="8"/>
  <c r="Y45" i="8"/>
  <c r="AD45" i="8" s="1"/>
  <c r="AC44" i="8"/>
  <c r="Y44" i="8"/>
  <c r="AD44" i="8" s="1"/>
  <c r="AC43" i="8"/>
  <c r="Y43" i="8"/>
  <c r="AD43" i="8" s="1"/>
  <c r="AC42" i="8"/>
  <c r="Y42" i="8"/>
  <c r="AD42" i="8" s="1"/>
  <c r="AC41" i="8"/>
  <c r="Y41" i="8"/>
  <c r="AD41" i="8" s="1"/>
  <c r="AC40" i="8"/>
  <c r="Y40" i="8"/>
  <c r="AD40" i="8" s="1"/>
  <c r="AC39" i="8"/>
  <c r="Y39" i="8"/>
  <c r="AD39" i="8" s="1"/>
  <c r="AC38" i="8"/>
  <c r="Y38" i="8"/>
  <c r="AD38" i="8" s="1"/>
  <c r="AC37" i="8"/>
  <c r="Y37" i="8"/>
  <c r="AD37" i="8" s="1"/>
  <c r="AC36" i="8"/>
  <c r="Y36" i="8"/>
  <c r="AD36" i="8" s="1"/>
  <c r="AC35" i="8"/>
  <c r="Y35" i="8"/>
  <c r="AD35" i="8" s="1"/>
  <c r="AC34" i="8"/>
  <c r="D21" i="5" s="1"/>
  <c r="Y34" i="8"/>
  <c r="AD34" i="8" s="1"/>
  <c r="AC33" i="8"/>
  <c r="Y33" i="8"/>
  <c r="AD33" i="8" s="1"/>
  <c r="AC32" i="8"/>
  <c r="Y32" i="8"/>
  <c r="AD32" i="8" s="1"/>
  <c r="AC31" i="8"/>
  <c r="Y31" i="8"/>
  <c r="AD31" i="8" s="1"/>
  <c r="AC30" i="8"/>
  <c r="Y30" i="8"/>
  <c r="AD30" i="8" s="1"/>
  <c r="AC29" i="8"/>
  <c r="D17" i="5" s="1"/>
  <c r="Y29" i="8"/>
  <c r="AC28" i="8"/>
  <c r="Y28" i="8"/>
  <c r="AD28" i="8" s="1"/>
  <c r="AC27" i="8"/>
  <c r="Y27" i="8"/>
  <c r="AD27" i="8" s="1"/>
  <c r="AC26" i="8"/>
  <c r="Y26" i="8"/>
  <c r="AD26" i="8" s="1"/>
  <c r="H19" i="8"/>
  <c r="B19" i="8"/>
  <c r="H17" i="8"/>
  <c r="B17" i="8"/>
  <c r="D15" i="5" l="1"/>
  <c r="AD29" i="8"/>
  <c r="O10" i="5"/>
  <c r="AA34" i="8"/>
  <c r="AA38" i="8"/>
  <c r="AA42" i="8"/>
  <c r="AA46" i="8"/>
  <c r="AA50" i="8"/>
  <c r="AA28" i="8"/>
  <c r="AA30" i="8"/>
  <c r="AA51" i="8"/>
  <c r="AA26" i="8"/>
  <c r="AA31" i="8"/>
  <c r="AA27" i="8"/>
  <c r="AA35" i="8"/>
  <c r="AA43" i="8"/>
  <c r="AA47" i="8"/>
  <c r="AA32" i="8"/>
  <c r="AA36" i="8"/>
  <c r="AA40" i="8"/>
  <c r="AA44" i="8"/>
  <c r="AA48" i="8"/>
  <c r="AA52" i="8"/>
  <c r="AA33" i="8"/>
  <c r="AA37" i="8"/>
  <c r="AA41" i="8"/>
  <c r="AA45" i="8"/>
  <c r="AA49" i="8"/>
  <c r="AA53" i="8"/>
  <c r="AA39" i="8"/>
  <c r="AC23" i="4"/>
  <c r="AD23" i="4"/>
  <c r="AC24" i="4"/>
  <c r="AD24" i="4"/>
  <c r="AC25" i="4"/>
  <c r="AD25" i="4"/>
  <c r="AC26" i="4"/>
  <c r="AD26" i="4"/>
  <c r="AC27" i="4"/>
  <c r="AD27" i="4"/>
  <c r="AC28" i="4"/>
  <c r="AD28" i="4"/>
  <c r="AC29" i="4"/>
  <c r="AD29" i="4"/>
  <c r="AC30" i="4"/>
  <c r="AD30" i="4"/>
  <c r="AC31" i="4"/>
  <c r="AD31" i="4"/>
  <c r="AC32" i="4"/>
  <c r="AD32" i="4"/>
  <c r="AC33" i="4"/>
  <c r="AD33" i="4"/>
  <c r="AC34" i="4"/>
  <c r="AD34" i="4"/>
  <c r="AC35" i="4"/>
  <c r="AD35" i="4"/>
  <c r="AC36" i="4"/>
  <c r="AD36" i="4"/>
  <c r="AC37" i="4"/>
  <c r="AD37" i="4"/>
  <c r="AC38" i="4"/>
  <c r="AD38" i="4"/>
  <c r="AC39" i="4"/>
  <c r="AD39" i="4"/>
  <c r="AC40" i="4"/>
  <c r="AD40" i="4"/>
  <c r="AC41" i="4"/>
  <c r="AD41" i="4"/>
  <c r="AC42" i="4"/>
  <c r="AD42" i="4"/>
  <c r="AC43" i="4"/>
  <c r="AD43" i="4"/>
  <c r="AC44" i="4"/>
  <c r="AD44" i="4"/>
  <c r="AC45" i="4"/>
  <c r="AD45" i="4"/>
  <c r="AC46" i="4"/>
  <c r="AD46" i="4"/>
  <c r="AC47" i="4"/>
  <c r="AD47" i="4"/>
  <c r="AC48" i="4"/>
  <c r="AD48" i="4"/>
  <c r="AC49" i="4"/>
  <c r="AD49" i="4"/>
  <c r="AC50" i="4"/>
  <c r="AD50" i="4"/>
  <c r="X23" i="4"/>
  <c r="Y23" i="4"/>
  <c r="Z23" i="4"/>
  <c r="X24" i="4"/>
  <c r="Y24" i="4"/>
  <c r="Z24" i="4"/>
  <c r="X25" i="4"/>
  <c r="Y25" i="4"/>
  <c r="Z25" i="4"/>
  <c r="X26" i="4"/>
  <c r="Y26" i="4"/>
  <c r="Z26" i="4"/>
  <c r="X27" i="4"/>
  <c r="Y27" i="4"/>
  <c r="Z27" i="4"/>
  <c r="X28" i="4"/>
  <c r="Y28" i="4"/>
  <c r="Z28" i="4"/>
  <c r="X29" i="4"/>
  <c r="Y29" i="4"/>
  <c r="Z29" i="4"/>
  <c r="X30" i="4"/>
  <c r="Y30" i="4"/>
  <c r="Z30" i="4"/>
  <c r="X31" i="4"/>
  <c r="Y31" i="4"/>
  <c r="Z31" i="4"/>
  <c r="X32" i="4"/>
  <c r="Y32" i="4"/>
  <c r="Z32" i="4"/>
  <c r="X33" i="4"/>
  <c r="Y33" i="4"/>
  <c r="Z33" i="4"/>
  <c r="X34" i="4"/>
  <c r="Y34" i="4"/>
  <c r="Z34" i="4"/>
  <c r="X35" i="4"/>
  <c r="Y35" i="4"/>
  <c r="Z35" i="4"/>
  <c r="X36" i="4"/>
  <c r="Y36" i="4"/>
  <c r="Z36" i="4"/>
  <c r="X37" i="4"/>
  <c r="Y37" i="4"/>
  <c r="Z37" i="4"/>
  <c r="X38" i="4"/>
  <c r="Y38" i="4"/>
  <c r="Z38" i="4"/>
  <c r="X39" i="4"/>
  <c r="Y39" i="4"/>
  <c r="Z39" i="4"/>
  <c r="X40" i="4"/>
  <c r="Y40" i="4"/>
  <c r="Z40" i="4"/>
  <c r="X41" i="4"/>
  <c r="Y41" i="4"/>
  <c r="Z41" i="4"/>
  <c r="X42" i="4"/>
  <c r="Y42" i="4"/>
  <c r="Z42" i="4"/>
  <c r="X43" i="4"/>
  <c r="Y43" i="4"/>
  <c r="Z43" i="4"/>
  <c r="X44" i="4"/>
  <c r="Y44" i="4"/>
  <c r="Z44" i="4"/>
  <c r="X45" i="4"/>
  <c r="Y45" i="4"/>
  <c r="Z45" i="4"/>
  <c r="X46" i="4"/>
  <c r="Y46" i="4"/>
  <c r="Z46" i="4"/>
  <c r="X47" i="4"/>
  <c r="Y47" i="4"/>
  <c r="Z47" i="4"/>
  <c r="X48" i="4"/>
  <c r="Y48" i="4"/>
  <c r="Z48" i="4"/>
  <c r="X49" i="4"/>
  <c r="Y49" i="4"/>
  <c r="Z49" i="4"/>
  <c r="X50" i="4"/>
  <c r="Y50" i="4"/>
  <c r="Z50" i="4"/>
  <c r="V24" i="4"/>
  <c r="W24" i="4"/>
  <c r="AA24" i="4"/>
  <c r="AB24" i="4"/>
  <c r="AE24" i="4"/>
  <c r="AF24" i="4"/>
  <c r="AG24" i="4"/>
  <c r="Z51" i="2"/>
  <c r="Z50" i="2"/>
  <c r="Z49" i="2"/>
  <c r="Z48" i="2"/>
  <c r="Z47" i="2"/>
  <c r="Z46" i="2"/>
  <c r="Z45" i="2"/>
  <c r="Z44" i="2"/>
  <c r="Z43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AJ28" i="2" s="1"/>
  <c r="Z27" i="2"/>
  <c r="Z26" i="2"/>
  <c r="Z25" i="2"/>
  <c r="Z24" i="2"/>
  <c r="AD28" i="2"/>
  <c r="AE28" i="2"/>
  <c r="AF28" i="2"/>
  <c r="AG28" i="2"/>
  <c r="AH28" i="2"/>
  <c r="AI28" i="2"/>
  <c r="AA29" i="8" l="1"/>
  <c r="E15" i="5" s="1"/>
  <c r="AA54" i="8"/>
  <c r="E21" i="5"/>
  <c r="T24" i="4"/>
  <c r="AD26" i="2"/>
  <c r="AE26" i="2"/>
  <c r="AF26" i="2"/>
  <c r="AG26" i="2"/>
  <c r="AH26" i="2"/>
  <c r="AI26" i="2"/>
  <c r="AJ26" i="2"/>
  <c r="AI51" i="2"/>
  <c r="AH51" i="2"/>
  <c r="AG51" i="2"/>
  <c r="AF51" i="2"/>
  <c r="AE51" i="2"/>
  <c r="AD51" i="2"/>
  <c r="AI50" i="2"/>
  <c r="AH50" i="2"/>
  <c r="AG50" i="2"/>
  <c r="AF50" i="2"/>
  <c r="AE50" i="2"/>
  <c r="AD50" i="2"/>
  <c r="AI49" i="2"/>
  <c r="AH49" i="2"/>
  <c r="AG49" i="2"/>
  <c r="AF49" i="2"/>
  <c r="AE49" i="2"/>
  <c r="AD49" i="2"/>
  <c r="AI48" i="2"/>
  <c r="AH48" i="2"/>
  <c r="AG48" i="2"/>
  <c r="AF48" i="2"/>
  <c r="AE48" i="2"/>
  <c r="AD48" i="2"/>
  <c r="AI47" i="2"/>
  <c r="AH47" i="2"/>
  <c r="AG47" i="2"/>
  <c r="AF47" i="2"/>
  <c r="AE47" i="2"/>
  <c r="AD47" i="2"/>
  <c r="AI46" i="2"/>
  <c r="AH46" i="2"/>
  <c r="AG46" i="2"/>
  <c r="AF46" i="2"/>
  <c r="AE46" i="2"/>
  <c r="AD46" i="2"/>
  <c r="AI45" i="2"/>
  <c r="AH45" i="2"/>
  <c r="AG45" i="2"/>
  <c r="AF45" i="2"/>
  <c r="AE45" i="2"/>
  <c r="AD45" i="2"/>
  <c r="AI44" i="2"/>
  <c r="AH44" i="2"/>
  <c r="AG44" i="2"/>
  <c r="AF44" i="2"/>
  <c r="AE44" i="2"/>
  <c r="AD44" i="2"/>
  <c r="AI43" i="2"/>
  <c r="AH43" i="2"/>
  <c r="AG43" i="2"/>
  <c r="AF43" i="2"/>
  <c r="AE43" i="2"/>
  <c r="AD43" i="2"/>
  <c r="AI42" i="2"/>
  <c r="AH42" i="2"/>
  <c r="AG42" i="2"/>
  <c r="AF42" i="2"/>
  <c r="AE42" i="2"/>
  <c r="AD42" i="2"/>
  <c r="AI41" i="2"/>
  <c r="AH41" i="2"/>
  <c r="AG41" i="2"/>
  <c r="AF41" i="2"/>
  <c r="AE41" i="2"/>
  <c r="AD41" i="2"/>
  <c r="AI40" i="2"/>
  <c r="AH40" i="2"/>
  <c r="AG40" i="2"/>
  <c r="AF40" i="2"/>
  <c r="AE40" i="2"/>
  <c r="AD40" i="2"/>
  <c r="AI39" i="2"/>
  <c r="AH39" i="2"/>
  <c r="AG39" i="2"/>
  <c r="AF39" i="2"/>
  <c r="AE39" i="2"/>
  <c r="AD39" i="2"/>
  <c r="AI38" i="2"/>
  <c r="AH38" i="2"/>
  <c r="AG38" i="2"/>
  <c r="AF38" i="2"/>
  <c r="AE38" i="2"/>
  <c r="AD38" i="2"/>
  <c r="AI37" i="2"/>
  <c r="AH37" i="2"/>
  <c r="AG37" i="2"/>
  <c r="AF37" i="2"/>
  <c r="AE37" i="2"/>
  <c r="AD37" i="2"/>
  <c r="AI36" i="2"/>
  <c r="AH36" i="2"/>
  <c r="AG36" i="2"/>
  <c r="AF36" i="2"/>
  <c r="AE36" i="2"/>
  <c r="AD36" i="2"/>
  <c r="AI35" i="2"/>
  <c r="AH35" i="2"/>
  <c r="AG35" i="2"/>
  <c r="AF35" i="2"/>
  <c r="AE35" i="2"/>
  <c r="AD35" i="2"/>
  <c r="AI34" i="2"/>
  <c r="AH34" i="2"/>
  <c r="AG34" i="2"/>
  <c r="AF34" i="2"/>
  <c r="AE34" i="2"/>
  <c r="AD34" i="2"/>
  <c r="AI33" i="2"/>
  <c r="AH33" i="2"/>
  <c r="AG33" i="2"/>
  <c r="AF33" i="2"/>
  <c r="AE33" i="2"/>
  <c r="AD33" i="2"/>
  <c r="AI32" i="2"/>
  <c r="AH32" i="2"/>
  <c r="AG32" i="2"/>
  <c r="AF32" i="2"/>
  <c r="AE32" i="2"/>
  <c r="AD32" i="2"/>
  <c r="AI31" i="2"/>
  <c r="AH31" i="2"/>
  <c r="AG31" i="2"/>
  <c r="AF31" i="2"/>
  <c r="AE31" i="2"/>
  <c r="AD31" i="2"/>
  <c r="AI30" i="2"/>
  <c r="AH30" i="2"/>
  <c r="AG30" i="2"/>
  <c r="AF30" i="2"/>
  <c r="AE30" i="2"/>
  <c r="AD30" i="2"/>
  <c r="AI29" i="2"/>
  <c r="AH29" i="2"/>
  <c r="AG29" i="2"/>
  <c r="AF29" i="2"/>
  <c r="AE29" i="2"/>
  <c r="AD29" i="2"/>
  <c r="AI27" i="2"/>
  <c r="AH27" i="2"/>
  <c r="AG27" i="2"/>
  <c r="AF27" i="2"/>
  <c r="AE27" i="2"/>
  <c r="AI25" i="2"/>
  <c r="AH25" i="2"/>
  <c r="AG25" i="2"/>
  <c r="AF25" i="2"/>
  <c r="AE25" i="2"/>
  <c r="AD25" i="2"/>
  <c r="AI24" i="2"/>
  <c r="AH24" i="2"/>
  <c r="AG24" i="2"/>
  <c r="AF24" i="2"/>
  <c r="AE24" i="2"/>
  <c r="AD24" i="2"/>
  <c r="AJ25" i="2"/>
  <c r="E20" i="3"/>
  <c r="E19" i="3"/>
  <c r="P1" i="6" a="1"/>
  <c r="P3" i="6" s="1"/>
  <c r="H17" i="5"/>
  <c r="I17" i="5" s="1"/>
  <c r="H16" i="5"/>
  <c r="I16" i="5" s="1"/>
  <c r="I15" i="5"/>
  <c r="AG50" i="4"/>
  <c r="AF50" i="4"/>
  <c r="AE50" i="4"/>
  <c r="AB50" i="4"/>
  <c r="AA50" i="4"/>
  <c r="W50" i="4"/>
  <c r="V50" i="4"/>
  <c r="AG49" i="4"/>
  <c r="AF49" i="4"/>
  <c r="AE49" i="4"/>
  <c r="AB49" i="4"/>
  <c r="AA49" i="4"/>
  <c r="W49" i="4"/>
  <c r="V49" i="4"/>
  <c r="AG48" i="4"/>
  <c r="AF48" i="4"/>
  <c r="AE48" i="4"/>
  <c r="AB48" i="4"/>
  <c r="AA48" i="4"/>
  <c r="W48" i="4"/>
  <c r="V48" i="4"/>
  <c r="AG47" i="4"/>
  <c r="AF47" i="4"/>
  <c r="AE47" i="4"/>
  <c r="AB47" i="4"/>
  <c r="AA47" i="4"/>
  <c r="W47" i="4"/>
  <c r="V47" i="4"/>
  <c r="AG46" i="4"/>
  <c r="AF46" i="4"/>
  <c r="AE46" i="4"/>
  <c r="AB46" i="4"/>
  <c r="AA46" i="4"/>
  <c r="W46" i="4"/>
  <c r="V46" i="4"/>
  <c r="AG45" i="4"/>
  <c r="AF45" i="4"/>
  <c r="AE45" i="4"/>
  <c r="AB45" i="4"/>
  <c r="AA45" i="4"/>
  <c r="W45" i="4"/>
  <c r="V45" i="4"/>
  <c r="AG44" i="4"/>
  <c r="AF44" i="4"/>
  <c r="AE44" i="4"/>
  <c r="AB44" i="4"/>
  <c r="AA44" i="4"/>
  <c r="W44" i="4"/>
  <c r="V44" i="4"/>
  <c r="AG43" i="4"/>
  <c r="AF43" i="4"/>
  <c r="AE43" i="4"/>
  <c r="AB43" i="4"/>
  <c r="AA43" i="4"/>
  <c r="W43" i="4"/>
  <c r="V43" i="4"/>
  <c r="AG42" i="4"/>
  <c r="AF42" i="4"/>
  <c r="AE42" i="4"/>
  <c r="AB42" i="4"/>
  <c r="AA42" i="4"/>
  <c r="W42" i="4"/>
  <c r="V42" i="4"/>
  <c r="AG41" i="4"/>
  <c r="AF41" i="4"/>
  <c r="AE41" i="4"/>
  <c r="AB41" i="4"/>
  <c r="AA41" i="4"/>
  <c r="W41" i="4"/>
  <c r="V41" i="4"/>
  <c r="AG40" i="4"/>
  <c r="AF40" i="4"/>
  <c r="AE40" i="4"/>
  <c r="AB40" i="4"/>
  <c r="AA40" i="4"/>
  <c r="W40" i="4"/>
  <c r="V40" i="4"/>
  <c r="AG39" i="4"/>
  <c r="AF39" i="4"/>
  <c r="AE39" i="4"/>
  <c r="AB39" i="4"/>
  <c r="AA39" i="4"/>
  <c r="W39" i="4"/>
  <c r="V39" i="4"/>
  <c r="AG38" i="4"/>
  <c r="AF38" i="4"/>
  <c r="AE38" i="4"/>
  <c r="AB38" i="4"/>
  <c r="AA38" i="4"/>
  <c r="W38" i="4"/>
  <c r="V38" i="4"/>
  <c r="AG37" i="4"/>
  <c r="AF37" i="4"/>
  <c r="AE37" i="4"/>
  <c r="AB37" i="4"/>
  <c r="AA37" i="4"/>
  <c r="W37" i="4"/>
  <c r="V37" i="4"/>
  <c r="AG36" i="4"/>
  <c r="AF36" i="4"/>
  <c r="AE36" i="4"/>
  <c r="AB36" i="4"/>
  <c r="AA36" i="4"/>
  <c r="W36" i="4"/>
  <c r="V36" i="4"/>
  <c r="AG35" i="4"/>
  <c r="AF35" i="4"/>
  <c r="AE35" i="4"/>
  <c r="AB35" i="4"/>
  <c r="AA35" i="4"/>
  <c r="W35" i="4"/>
  <c r="V35" i="4"/>
  <c r="AG34" i="4"/>
  <c r="AF34" i="4"/>
  <c r="AE34" i="4"/>
  <c r="AB34" i="4"/>
  <c r="AA34" i="4"/>
  <c r="W34" i="4"/>
  <c r="V34" i="4"/>
  <c r="AG33" i="4"/>
  <c r="AF33" i="4"/>
  <c r="AE33" i="4"/>
  <c r="AB33" i="4"/>
  <c r="AA33" i="4"/>
  <c r="W33" i="4"/>
  <c r="V33" i="4"/>
  <c r="AG32" i="4"/>
  <c r="AF32" i="4"/>
  <c r="AE32" i="4"/>
  <c r="AB32" i="4"/>
  <c r="AA32" i="4"/>
  <c r="W32" i="4"/>
  <c r="V32" i="4"/>
  <c r="AG31" i="4"/>
  <c r="AF31" i="4"/>
  <c r="AE31" i="4"/>
  <c r="AB31" i="4"/>
  <c r="AA31" i="4"/>
  <c r="W31" i="4"/>
  <c r="V31" i="4"/>
  <c r="AG30" i="4"/>
  <c r="AF30" i="4"/>
  <c r="AE30" i="4"/>
  <c r="AB30" i="4"/>
  <c r="AA30" i="4"/>
  <c r="W30" i="4"/>
  <c r="V30" i="4"/>
  <c r="AG29" i="4"/>
  <c r="AF29" i="4"/>
  <c r="AE29" i="4"/>
  <c r="AB29" i="4"/>
  <c r="AA29" i="4"/>
  <c r="W29" i="4"/>
  <c r="V29" i="4"/>
  <c r="AG28" i="4"/>
  <c r="AF28" i="4"/>
  <c r="AE28" i="4"/>
  <c r="AB28" i="4"/>
  <c r="AA28" i="4"/>
  <c r="W28" i="4"/>
  <c r="V28" i="4"/>
  <c r="AG27" i="4"/>
  <c r="AF27" i="4"/>
  <c r="AE27" i="4"/>
  <c r="AB27" i="4"/>
  <c r="AA27" i="4"/>
  <c r="W27" i="4"/>
  <c r="V27" i="4"/>
  <c r="AG26" i="4"/>
  <c r="AF26" i="4"/>
  <c r="AE26" i="4"/>
  <c r="AB26" i="4"/>
  <c r="AA26" i="4"/>
  <c r="W26" i="4"/>
  <c r="V26" i="4"/>
  <c r="AG25" i="4"/>
  <c r="AF25" i="4"/>
  <c r="AE25" i="4"/>
  <c r="AB25" i="4"/>
  <c r="AA25" i="4"/>
  <c r="W25" i="4"/>
  <c r="V25" i="4"/>
  <c r="AG23" i="4"/>
  <c r="AF23" i="4"/>
  <c r="AE23" i="4"/>
  <c r="AB23" i="4"/>
  <c r="AA23" i="4"/>
  <c r="W23" i="4"/>
  <c r="V23" i="4"/>
  <c r="H15" i="4"/>
  <c r="B15" i="4"/>
  <c r="H13" i="4"/>
  <c r="B13" i="4"/>
  <c r="H14" i="3"/>
  <c r="B14" i="3"/>
  <c r="H12" i="3"/>
  <c r="B12" i="3"/>
  <c r="AJ51" i="2"/>
  <c r="AJ50" i="2"/>
  <c r="AJ49" i="2"/>
  <c r="AJ48" i="2"/>
  <c r="AJ47" i="2"/>
  <c r="AJ46" i="2"/>
  <c r="AJ45" i="2"/>
  <c r="AJ44" i="2"/>
  <c r="AJ43" i="2"/>
  <c r="AJ42" i="2"/>
  <c r="AJ41" i="2"/>
  <c r="AJ40" i="2"/>
  <c r="AJ39" i="2"/>
  <c r="AJ38" i="2"/>
  <c r="AJ37" i="2"/>
  <c r="AJ36" i="2"/>
  <c r="AJ35" i="2"/>
  <c r="AJ34" i="2"/>
  <c r="AJ33" i="2"/>
  <c r="AJ32" i="2"/>
  <c r="AJ31" i="2"/>
  <c r="AJ29" i="2"/>
  <c r="AJ27" i="2"/>
  <c r="AJ24" i="2"/>
  <c r="H17" i="2"/>
  <c r="B17" i="2"/>
  <c r="H15" i="2"/>
  <c r="B15" i="2"/>
  <c r="O14" i="5" l="1"/>
  <c r="J20" i="5"/>
  <c r="O11" i="5"/>
  <c r="Q11" i="5" s="1"/>
  <c r="O12" i="5"/>
  <c r="O9" i="5"/>
  <c r="O13" i="5"/>
  <c r="AJ30" i="2"/>
  <c r="AB30" i="2" s="1"/>
  <c r="AB26" i="2"/>
  <c r="AB24" i="2"/>
  <c r="AB29" i="2"/>
  <c r="AB31" i="2"/>
  <c r="AB33" i="2"/>
  <c r="AB35" i="2"/>
  <c r="AB28" i="2"/>
  <c r="AB37" i="2"/>
  <c r="AB39" i="2"/>
  <c r="AB27" i="2"/>
  <c r="AB32" i="2"/>
  <c r="AB25" i="2"/>
  <c r="AB45" i="2"/>
  <c r="AB36" i="2"/>
  <c r="AB38" i="2"/>
  <c r="AB34" i="2"/>
  <c r="AB44" i="2"/>
  <c r="AB46" i="2"/>
  <c r="AB47" i="2"/>
  <c r="AB50" i="2"/>
  <c r="AB40" i="2"/>
  <c r="AB42" i="2"/>
  <c r="J15" i="5"/>
  <c r="AB48" i="2"/>
  <c r="T29" i="4"/>
  <c r="T37" i="4"/>
  <c r="T45" i="4"/>
  <c r="T32" i="4"/>
  <c r="T40" i="4"/>
  <c r="T48" i="4"/>
  <c r="T23" i="4"/>
  <c r="T31" i="4"/>
  <c r="T34" i="4"/>
  <c r="T39" i="4"/>
  <c r="T42" i="4"/>
  <c r="T47" i="4"/>
  <c r="T50" i="4"/>
  <c r="T26" i="4"/>
  <c r="T27" i="4"/>
  <c r="T30" i="4"/>
  <c r="T35" i="4"/>
  <c r="T38" i="4"/>
  <c r="T43" i="4"/>
  <c r="T46" i="4"/>
  <c r="T28" i="4"/>
  <c r="T33" i="4"/>
  <c r="T36" i="4"/>
  <c r="T41" i="4"/>
  <c r="T44" i="4"/>
  <c r="T49" i="4"/>
  <c r="T25" i="4"/>
  <c r="AB49" i="2"/>
  <c r="AB51" i="2"/>
  <c r="AB41" i="2"/>
  <c r="AB43" i="2"/>
  <c r="P1" i="6"/>
  <c r="P2" i="6"/>
  <c r="E34" i="5" l="1"/>
  <c r="S9" i="5"/>
  <c r="S12" i="5"/>
  <c r="E28" i="5"/>
  <c r="S14" i="5"/>
  <c r="S11" i="5"/>
  <c r="U11" i="5" s="1"/>
  <c r="S13" i="5"/>
  <c r="AB52" i="2"/>
  <c r="T51" i="4"/>
  <c r="G23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<sst xmlns="http://schemas.openxmlformats.org/spreadsheetml/2006/main" count="469" uniqueCount="179">
  <si>
    <t>Federation Name:</t>
  </si>
  <si>
    <t>Agenda</t>
  </si>
  <si>
    <t>1. Summary - obligatory</t>
  </si>
  <si>
    <t xml:space="preserve">Email: </t>
  </si>
  <si>
    <t>Contact Person:</t>
  </si>
  <si>
    <t>Phone:</t>
  </si>
  <si>
    <t>Federation Address:*</t>
  </si>
  <si>
    <t>Please fill this cells</t>
  </si>
  <si>
    <t>Hotel Reservation form</t>
  </si>
  <si>
    <t>Polski Związek Judo</t>
  </si>
  <si>
    <t>registration@pzjudo.pl</t>
  </si>
  <si>
    <r>
      <rPr>
        <sz val="11"/>
        <color rgb="FF000000"/>
        <rFont val="Aptos Narrow"/>
        <charset val="1"/>
      </rPr>
      <t xml:space="preserve">Hotel 
</t>
    </r>
    <r>
      <rPr>
        <sz val="11"/>
        <color rgb="FFFF0000"/>
        <rFont val="Aptos Narrow"/>
        <charset val="1"/>
      </rPr>
      <t>Competition B&amp;B per person/night</t>
    </r>
  </si>
  <si>
    <t>Single</t>
  </si>
  <si>
    <t>Twin</t>
  </si>
  <si>
    <t>Triple</t>
  </si>
  <si>
    <t>Contact Information</t>
  </si>
  <si>
    <t>Federation name:</t>
  </si>
  <si>
    <t>No.</t>
  </si>
  <si>
    <r>
      <rPr>
        <b/>
        <sz val="11"/>
        <color rgb="FF000000"/>
        <rFont val="Aptos Narrow"/>
        <charset val="1"/>
      </rPr>
      <t xml:space="preserve">Given name(s)
</t>
    </r>
    <r>
      <rPr>
        <b/>
        <sz val="8"/>
        <color rgb="FFFF0000"/>
        <rFont val="Aptos Narrow"/>
        <charset val="1"/>
      </rPr>
      <t>please fill this cells</t>
    </r>
  </si>
  <si>
    <t>Surname(s)</t>
  </si>
  <si>
    <t>Sex</t>
  </si>
  <si>
    <t>Weight Category or 
Function</t>
  </si>
  <si>
    <t>TRAVEL INFORMATION</t>
  </si>
  <si>
    <t>TRANSFER</t>
  </si>
  <si>
    <r>
      <rPr>
        <b/>
        <sz val="11"/>
        <color rgb="FF000000"/>
        <rFont val="Aptos Narrow"/>
        <charset val="1"/>
      </rPr>
      <t xml:space="preserve">ACCOMODATION RESERVATION
</t>
    </r>
    <r>
      <rPr>
        <b/>
        <sz val="8"/>
        <color rgb="FFFF0000"/>
        <rFont val="Aptos Narrow"/>
        <charset val="1"/>
      </rPr>
      <t>Please choose first the category of Lodging</t>
    </r>
  </si>
  <si>
    <t>Total</t>
  </si>
  <si>
    <t>ARRIVAL</t>
  </si>
  <si>
    <t>DEPARTURE</t>
  </si>
  <si>
    <t>Lodging BB</t>
  </si>
  <si>
    <t>Days of Accomodation and type of room</t>
  </si>
  <si>
    <t>Date</t>
  </si>
  <si>
    <t>Time</t>
  </si>
  <si>
    <t>From</t>
  </si>
  <si>
    <t>To</t>
  </si>
  <si>
    <t>Flight Nr.</t>
  </si>
  <si>
    <t>transfer</t>
  </si>
  <si>
    <t>e.g.1</t>
  </si>
  <si>
    <t>Janusz</t>
  </si>
  <si>
    <t>Kowalski</t>
  </si>
  <si>
    <t>M</t>
  </si>
  <si>
    <t>Coach</t>
  </si>
  <si>
    <t>Munich</t>
  </si>
  <si>
    <t>Kraków</t>
  </si>
  <si>
    <t>AB 1234</t>
  </si>
  <si>
    <t>DE 4343</t>
  </si>
  <si>
    <t>Yes</t>
  </si>
  <si>
    <t>e.g.2</t>
  </si>
  <si>
    <t>Grażyna</t>
  </si>
  <si>
    <t>Nowak</t>
  </si>
  <si>
    <t>F</t>
  </si>
  <si>
    <t>-52 kg</t>
  </si>
  <si>
    <t>Paris</t>
  </si>
  <si>
    <t>Zamość</t>
  </si>
  <si>
    <t>CD 3456</t>
  </si>
  <si>
    <t>FR 4351</t>
  </si>
  <si>
    <t>No</t>
  </si>
  <si>
    <t>Non official accomodation</t>
  </si>
  <si>
    <t>Fee for each person</t>
  </si>
  <si>
    <t>Count</t>
  </si>
  <si>
    <t>Fee</t>
  </si>
  <si>
    <t>Athlets</t>
  </si>
  <si>
    <t>Other delegates*</t>
  </si>
  <si>
    <t>*Head of delegation, Coaches, Physios, Doctors,…</t>
  </si>
  <si>
    <t>MEALS</t>
  </si>
  <si>
    <t>HOTEL</t>
  </si>
  <si>
    <t>Venue</t>
  </si>
  <si>
    <t>Lunch</t>
  </si>
  <si>
    <t>Dinner</t>
  </si>
  <si>
    <t>Lunch in the Venue</t>
  </si>
  <si>
    <t>MEALS RESERVATION</t>
  </si>
  <si>
    <t>Lunch in the Hotel</t>
  </si>
  <si>
    <t>Category</t>
  </si>
  <si>
    <t>Amount</t>
  </si>
  <si>
    <t>Sum</t>
  </si>
  <si>
    <t>Meals</t>
  </si>
  <si>
    <t>TOTAL</t>
  </si>
  <si>
    <t>Daty</t>
  </si>
  <si>
    <t>Hotele</t>
  </si>
  <si>
    <t>Hotele v2</t>
  </si>
  <si>
    <t>Pokoje</t>
  </si>
  <si>
    <t>Pokoje v2</t>
  </si>
  <si>
    <t>Yes/No</t>
  </si>
  <si>
    <t>Daty cd</t>
  </si>
  <si>
    <t>Hotel cat</t>
  </si>
  <si>
    <t>Hotel Ibis</t>
  </si>
  <si>
    <t>Single B&amp;B</t>
  </si>
  <si>
    <t xml:space="preserve"> -48 kg</t>
  </si>
  <si>
    <t>Hotel Ibis + 
Nutrition</t>
  </si>
  <si>
    <t>Hotel Szyndzielnia</t>
  </si>
  <si>
    <t>Single FB</t>
  </si>
  <si>
    <t xml:space="preserve"> -52 kg</t>
  </si>
  <si>
    <t>Double B&amp;B</t>
  </si>
  <si>
    <t xml:space="preserve"> -57 kg</t>
  </si>
  <si>
    <t>Hotel Szyndzielnia + Nutrition</t>
  </si>
  <si>
    <t>Double FB</t>
  </si>
  <si>
    <t xml:space="preserve"> -63 kg</t>
  </si>
  <si>
    <t>Triple B&amp;B</t>
  </si>
  <si>
    <t xml:space="preserve"> -70 kg</t>
  </si>
  <si>
    <t>Triple FB</t>
  </si>
  <si>
    <t xml:space="preserve"> -60 kg</t>
  </si>
  <si>
    <t xml:space="preserve"> -66 kg</t>
  </si>
  <si>
    <t xml:space="preserve"> -73 kg</t>
  </si>
  <si>
    <t xml:space="preserve"> -81 kg</t>
  </si>
  <si>
    <t xml:space="preserve"> -90 kg</t>
  </si>
  <si>
    <t>12 do 18 listopada</t>
  </si>
  <si>
    <t>Official</t>
  </si>
  <si>
    <t>15,16,17</t>
  </si>
  <si>
    <t>Referee</t>
  </si>
  <si>
    <t>Medic</t>
  </si>
  <si>
    <t>reszta hotel</t>
  </si>
  <si>
    <t>Press</t>
  </si>
  <si>
    <t>dinner codziennie w hotelu</t>
  </si>
  <si>
    <t>pzjudobb2024</t>
  </si>
  <si>
    <t>Gromana Piła</t>
  </si>
  <si>
    <t>4. Meals Form</t>
  </si>
  <si>
    <r>
      <t xml:space="preserve">Poznan Junior European Cup 2025
Poznan - Poland
</t>
    </r>
    <r>
      <rPr>
        <b/>
        <sz val="22"/>
        <color rgb="FF0070C0"/>
        <rFont val="Aptos Narrow"/>
        <family val="2"/>
        <charset val="1"/>
      </rPr>
      <t>HOTEL</t>
    </r>
  </si>
  <si>
    <t>*required</t>
  </si>
  <si>
    <t>Entry Fee           25 EUR</t>
  </si>
  <si>
    <t>e.g.3</t>
  </si>
  <si>
    <t>Hotel_Novotel_Centrum</t>
  </si>
  <si>
    <t>Hotel_Novotel_Malta</t>
  </si>
  <si>
    <t>Hotel_Lechicka</t>
  </si>
  <si>
    <t>Peter</t>
  </si>
  <si>
    <t>Maysakra</t>
  </si>
  <si>
    <t>SUM</t>
  </si>
  <si>
    <t>After exceeding the file sending deadline, the payment will increase by 10%</t>
  </si>
  <si>
    <t>File sending date</t>
  </si>
  <si>
    <t>*sample date in the correct format, to be changed to the actual date</t>
  </si>
  <si>
    <t>Is the date exceeded and 10% added to hotel charges</t>
  </si>
  <si>
    <t>Return before to: 02.05.2025</t>
  </si>
  <si>
    <t>registrationbb@pzjudo.pl</t>
  </si>
  <si>
    <r>
      <t xml:space="preserve">Bielsko Biała Cadet European Cup 2025 - Poland
</t>
    </r>
    <r>
      <rPr>
        <b/>
        <sz val="22"/>
        <color rgb="FF0070C0"/>
        <rFont val="Aptos Narrow"/>
        <family val="2"/>
        <charset val="1"/>
      </rPr>
      <t>HOTEL</t>
    </r>
  </si>
  <si>
    <r>
      <t xml:space="preserve">Bielsko Biała Cadet European Cup 2025 - Poland
</t>
    </r>
    <r>
      <rPr>
        <b/>
        <sz val="22"/>
        <color rgb="FF0070C0"/>
        <rFont val="Aptos Narrow"/>
        <family val="2"/>
        <charset val="1"/>
      </rPr>
      <t>MEALS</t>
    </r>
  </si>
  <si>
    <t xml:space="preserve"> -40 kg</t>
  </si>
  <si>
    <t xml:space="preserve"> -44 kg</t>
  </si>
  <si>
    <t xml:space="preserve"> +70 kg</t>
  </si>
  <si>
    <t xml:space="preserve"> -50 kg</t>
  </si>
  <si>
    <t xml:space="preserve"> -55 kg</t>
  </si>
  <si>
    <t xml:space="preserve"> +90 kg</t>
  </si>
  <si>
    <t>TRANSFER FEE  (two-way)</t>
  </si>
  <si>
    <t>CAT. A</t>
  </si>
  <si>
    <t>CAT.B</t>
  </si>
  <si>
    <t>Parkhotel_Vienna_B&amp;B</t>
  </si>
  <si>
    <t>Parkhotel_Vienna_FB</t>
  </si>
  <si>
    <t>Hotel_Ibis_Styles_B&amp;B</t>
  </si>
  <si>
    <t>Hotel_Ibis_Styles_FB</t>
  </si>
  <si>
    <t>Hotel_Szyndzielnia_B&amp;B</t>
  </si>
  <si>
    <t>Hotel_Szyndzielnia_FB</t>
  </si>
  <si>
    <t>Hotel_Rekord_B&amp;B</t>
  </si>
  <si>
    <t>Hotel_Rekord_FB</t>
  </si>
  <si>
    <t>16.05.2025  -  21.05.2025</t>
  </si>
  <si>
    <t>Type of room</t>
  </si>
  <si>
    <t>Lodging and 
B&amp;B  /  FB</t>
  </si>
  <si>
    <t>Parkhtel_Vienna</t>
  </si>
  <si>
    <t>Hotel_Ibis_Styles</t>
  </si>
  <si>
    <t>Hotel_Szyndzielnia</t>
  </si>
  <si>
    <t>Hotel_Rekord</t>
  </si>
  <si>
    <t>COS_OPO_Szczyrk</t>
  </si>
  <si>
    <t>Hotel_Skalny</t>
  </si>
  <si>
    <t>CAMP</t>
  </si>
  <si>
    <t>+entry fee (if athlets)</t>
  </si>
  <si>
    <t>CAMP (for each person)</t>
  </si>
  <si>
    <t>COS_OPO_Szczyrk and Hotel_Skalny are available only
 16-18.05.2025</t>
  </si>
  <si>
    <t>`</t>
  </si>
  <si>
    <t>entry fee</t>
  </si>
  <si>
    <t>CAT.A</t>
  </si>
  <si>
    <t>Package EC+TC</t>
  </si>
  <si>
    <t>Hotel</t>
  </si>
  <si>
    <t>Total (with extra fees)</t>
  </si>
  <si>
    <t>suma wszystko</t>
  </si>
  <si>
    <t>suma entry fee</t>
  </si>
  <si>
    <t>suma bez entry fee</t>
  </si>
  <si>
    <t>suma bez ef + 10 %</t>
  </si>
  <si>
    <t>na koniec + entry fee</t>
  </si>
  <si>
    <t>jeżeli po deadline</t>
  </si>
  <si>
    <t>Total
  (with extra fees)</t>
  </si>
  <si>
    <t>5. Non official accomodation</t>
  </si>
  <si>
    <t>3. Hotel</t>
  </si>
  <si>
    <t>2. Package EC+TC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</si>
</sst>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[$EUR]"/>
    <numFmt numFmtId="165" formatCode="yyyy\-mm\-dd"/>
    <numFmt numFmtId="166" formatCode="h:mm;@"/>
    <numFmt numFmtId="167" formatCode="#,##0.00\ [$EUR]"/>
  </numFmts>
  <fonts count="33" x14ac:knownFonts="1">
    <font>
      <sz val="11"/>
      <color rgb="FF000000"/>
      <name val="Aptos Narrow"/>
      <family val="2"/>
      <charset val="1"/>
    </font>
    <font>
      <b/>
      <sz val="20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b/>
      <sz val="12"/>
      <color rgb="FF000000"/>
      <name val="Aptos Narrow"/>
      <family val="2"/>
      <charset val="1"/>
    </font>
    <font>
      <b/>
      <sz val="24"/>
      <color rgb="FFFF0000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u/>
      <sz val="16"/>
      <color rgb="FF000000"/>
      <name val="Aptos Narrow"/>
      <charset val="1"/>
    </font>
    <font>
      <b/>
      <sz val="22"/>
      <color rgb="FF000000"/>
      <name val="Aptos Narrow"/>
      <family val="2"/>
      <charset val="1"/>
    </font>
    <font>
      <b/>
      <sz val="22"/>
      <color rgb="FF0070C0"/>
      <name val="Aptos Narrow"/>
      <family val="2"/>
      <charset val="1"/>
    </font>
    <font>
      <b/>
      <sz val="14"/>
      <color rgb="FF700000"/>
      <name val="Aptos Narrow"/>
      <family val="2"/>
      <charset val="1"/>
    </font>
    <font>
      <u/>
      <sz val="11"/>
      <color rgb="FF467886"/>
      <name val="Aptos Narrow"/>
      <family val="2"/>
      <charset val="1"/>
    </font>
    <font>
      <sz val="11"/>
      <color rgb="FF000000"/>
      <name val="Aptos Narrow"/>
      <charset val="1"/>
    </font>
    <font>
      <sz val="11"/>
      <color rgb="FFFF0000"/>
      <name val="Aptos Narrow"/>
      <charset val="1"/>
    </font>
    <font>
      <sz val="12"/>
      <color rgb="FF000000"/>
      <name val="Aptos Narrow"/>
      <family val="2"/>
      <charset val="1"/>
    </font>
    <font>
      <sz val="8"/>
      <color rgb="FF000000"/>
      <name val="Aptos Narrow"/>
      <family val="2"/>
      <charset val="1"/>
    </font>
    <font>
      <b/>
      <sz val="11"/>
      <color rgb="FF000000"/>
      <name val="Aptos Narrow"/>
      <charset val="1"/>
    </font>
    <font>
      <b/>
      <sz val="8"/>
      <color rgb="FFFF0000"/>
      <name val="Aptos Narrow"/>
      <charset val="1"/>
    </font>
    <font>
      <b/>
      <sz val="9"/>
      <color rgb="FF000000"/>
      <name val="Aptos Narrow"/>
      <family val="2"/>
      <charset val="1"/>
    </font>
    <font>
      <b/>
      <sz val="8"/>
      <color rgb="FF000000"/>
      <name val="Aptos Narrow"/>
      <charset val="1"/>
    </font>
    <font>
      <i/>
      <sz val="10"/>
      <color rgb="FF000000"/>
      <name val="Aptos Narrow"/>
      <family val="2"/>
      <charset val="1"/>
    </font>
    <font>
      <sz val="16"/>
      <color rgb="FF000000"/>
      <name val="Aptos Narrow"/>
      <family val="2"/>
      <charset val="1"/>
    </font>
    <font>
      <sz val="10"/>
      <color rgb="FF000000"/>
      <name val="Aptos Narrow"/>
      <family val="2"/>
      <charset val="1"/>
    </font>
    <font>
      <sz val="9"/>
      <color rgb="FF000000"/>
      <name val="Aptos Narrow"/>
      <charset val="1"/>
    </font>
    <font>
      <sz val="9"/>
      <color rgb="FF000000"/>
      <name val="Aptos Narrow"/>
      <family val="2"/>
      <charset val="1"/>
    </font>
    <font>
      <b/>
      <sz val="24"/>
      <color rgb="FF000000"/>
      <name val="Aptos Narrow"/>
      <family val="2"/>
      <charset val="1"/>
    </font>
    <font>
      <sz val="8"/>
      <name val="Aptos Narrow"/>
      <family val="2"/>
      <charset val="1"/>
    </font>
    <font>
      <sz val="14"/>
      <color rgb="FF000000"/>
      <name val="Aptos Narrow"/>
      <family val="2"/>
      <charset val="1"/>
    </font>
    <font>
      <b/>
      <sz val="12"/>
      <color rgb="FFFF0000"/>
      <name val="Aptos Narrow"/>
      <family val="2"/>
    </font>
    <font>
      <b/>
      <sz val="14"/>
      <color rgb="FF000000"/>
      <name val="Aptos Narrow"/>
      <family val="2"/>
      <charset val="1"/>
    </font>
    <font>
      <sz val="9"/>
      <color rgb="FF000000"/>
      <name val="Aptos Narrow"/>
      <family val="2"/>
    </font>
    <font>
      <b/>
      <sz val="11"/>
      <color rgb="FF000000"/>
      <name val="Aptos Narrow"/>
      <family val="2"/>
    </font>
    <font>
      <sz val="11"/>
      <color theme="0"/>
      <name val="Aptos Narrow"/>
      <family val="2"/>
      <charset val="1"/>
    </font>
    <font>
      <sz val="11"/>
      <color theme="0" tint="-0.34998626667073579"/>
      <name val="Aptos Narrow"/>
      <family val="2"/>
      <charset val="1"/>
    </font>
  </fonts>
  <fills count="28">
    <fill>
      <patternFill patternType="none"/>
    </fill>
    <fill>
      <patternFill patternType="gray125"/>
    </fill>
    <fill>
      <patternFill patternType="solid">
        <fgColor rgb="FFFFFFFF"/>
        <bgColor rgb="FFFCEDFB"/>
      </patternFill>
    </fill>
    <fill>
      <patternFill patternType="solid">
        <fgColor rgb="FFFFC000"/>
        <bgColor rgb="FFFF9900"/>
      </patternFill>
    </fill>
    <fill>
      <patternFill patternType="solid">
        <fgColor rgb="FFF2A18F"/>
        <bgColor rgb="FFF2AA84"/>
      </patternFill>
    </fill>
    <fill>
      <patternFill patternType="solid">
        <fgColor rgb="FFFFFFD1"/>
        <bgColor rgb="FFFFFFFF"/>
      </patternFill>
    </fill>
    <fill>
      <patternFill patternType="solid">
        <fgColor rgb="FFD1D1D1"/>
        <bgColor rgb="FFD9D9D9"/>
      </patternFill>
    </fill>
    <fill>
      <patternFill patternType="solid">
        <fgColor rgb="FFE8E8E8"/>
        <bgColor rgb="FFEEEEEE"/>
      </patternFill>
    </fill>
    <fill>
      <patternFill patternType="solid">
        <fgColor rgb="FFFCEDFB"/>
        <bgColor rgb="FFEEEEEE"/>
      </patternFill>
    </fill>
    <fill>
      <patternFill patternType="solid">
        <fgColor rgb="FFA6CAEC"/>
        <bgColor rgb="FF96DCF8"/>
      </patternFill>
    </fill>
    <fill>
      <patternFill patternType="solid">
        <fgColor rgb="FFF2AA84"/>
        <bgColor rgb="FFF2A18F"/>
      </patternFill>
    </fill>
    <fill>
      <patternFill patternType="solid">
        <fgColor rgb="FFFBE3D6"/>
        <bgColor rgb="FFFAE3D6"/>
      </patternFill>
    </fill>
    <fill>
      <patternFill patternType="solid">
        <fgColor rgb="FFC1E5F5"/>
        <bgColor rgb="FFDCEAF7"/>
      </patternFill>
    </fill>
    <fill>
      <patternFill patternType="solid">
        <fgColor rgb="FFFAE3D6"/>
        <bgColor rgb="FFFBE3D6"/>
      </patternFill>
    </fill>
    <fill>
      <patternFill patternType="solid">
        <fgColor rgb="FFD9F2D0"/>
        <bgColor rgb="FFE8E8E8"/>
      </patternFill>
    </fill>
    <fill>
      <patternFill patternType="solid">
        <fgColor rgb="FFF2CFEE"/>
        <bgColor rgb="FFD9D9D9"/>
      </patternFill>
    </fill>
    <fill>
      <patternFill patternType="solid">
        <fgColor rgb="FFDCEAF7"/>
        <bgColor rgb="FFE8E8E8"/>
      </patternFill>
    </fill>
    <fill>
      <patternFill patternType="solid">
        <fgColor rgb="FF4E95D9"/>
        <bgColor rgb="FF467886"/>
      </patternFill>
    </fill>
    <fill>
      <patternFill patternType="solid">
        <fgColor rgb="FF96DCF8"/>
        <bgColor rgb="FFA6CAEC"/>
      </patternFill>
    </fill>
    <fill>
      <patternFill patternType="solid">
        <fgColor rgb="FFD9D9D9"/>
        <bgColor rgb="FFD1D1D1"/>
      </patternFill>
    </fill>
    <fill>
      <patternFill patternType="solid">
        <fgColor rgb="FFEEEEEE"/>
        <bgColor rgb="FFE8E8E8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rgb="FFFCEDFB"/>
      </patternFill>
    </fill>
    <fill>
      <patternFill patternType="solid">
        <fgColor theme="2" tint="-9.9978637043366805E-2"/>
        <bgColor rgb="FFFCEDFB"/>
      </patternFill>
    </fill>
    <fill>
      <patternFill patternType="solid">
        <fgColor rgb="FFFFFFD1"/>
        <bgColor rgb="FFEEEEEE"/>
      </patternFill>
    </fill>
    <fill>
      <patternFill patternType="solid">
        <fgColor rgb="FFE8E8E8"/>
        <bgColor rgb="FFFBE3D6"/>
      </patternFill>
    </fill>
    <fill>
      <patternFill patternType="solid">
        <fgColor rgb="FFE8E8E8"/>
        <bgColor rgb="FFD9D9D9"/>
      </patternFill>
    </fill>
    <fill>
      <patternFill patternType="solid">
        <fgColor theme="0"/>
        <bgColor rgb="FFFFFFFF"/>
      </patternFill>
    </fill>
  </fills>
  <borders count="8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rgb="FFFFFFFF"/>
      </top>
      <bottom/>
      <diagonal/>
    </border>
    <border>
      <left/>
      <right style="medium">
        <color auto="1"/>
      </right>
      <top/>
      <bottom style="thin">
        <color rgb="FFFFFFFF"/>
      </bottom>
      <diagonal/>
    </border>
    <border>
      <left/>
      <right style="medium">
        <color auto="1"/>
      </right>
      <top style="thin">
        <color rgb="FFFFFFFF"/>
      </top>
      <bottom style="thin">
        <color rgb="FFFFFFFF"/>
      </bottom>
      <diagonal/>
    </border>
    <border>
      <left/>
      <right style="medium">
        <color auto="1"/>
      </right>
      <top/>
      <bottom style="double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rgb="FFFFFFFF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</borders>
  <cellStyleXfs count="2">
    <xf numFmtId="0" fontId="0" fillId="0" borderId="0"/>
    <xf numFmtId="0" fontId="10" fillId="0" borderId="0" applyBorder="0" applyProtection="0"/>
  </cellStyleXfs>
  <cellXfs count="438">
    <xf numFmtId="0" fontId="0" fillId="0" borderId="0" xfId="0"/>
    <xf numFmtId="0" fontId="0" fillId="2" borderId="11" xfId="0" applyFill="1" applyBorder="1" applyAlignment="1">
      <alignment horizontal="center"/>
    </xf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5" xfId="0" applyFont="1" applyFill="1" applyBorder="1"/>
    <xf numFmtId="0" fontId="2" fillId="2" borderId="0" xfId="0" applyFont="1" applyFill="1"/>
    <xf numFmtId="0" fontId="3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5" xfId="0" applyFont="1" applyFill="1" applyBorder="1"/>
    <xf numFmtId="0" fontId="5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0" xfId="0" applyAlignment="1">
      <alignment horizontal="left" vertical="center" wrapText="1"/>
    </xf>
    <xf numFmtId="0" fontId="6" fillId="2" borderId="10" xfId="0" applyFont="1" applyFill="1" applyBorder="1"/>
    <xf numFmtId="0" fontId="0" fillId="2" borderId="11" xfId="0" applyFill="1" applyBorder="1"/>
    <xf numFmtId="0" fontId="0" fillId="2" borderId="11" xfId="0" applyFill="1" applyBorder="1" applyAlignment="1">
      <alignment horizontal="left" vertical="center" wrapText="1"/>
    </xf>
    <xf numFmtId="0" fontId="0" fillId="2" borderId="12" xfId="0" applyFill="1" applyBorder="1"/>
    <xf numFmtId="0" fontId="0" fillId="2" borderId="13" xfId="0" applyFill="1" applyBorder="1"/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center"/>
    </xf>
    <xf numFmtId="0" fontId="0" fillId="2" borderId="14" xfId="0" applyFill="1" applyBorder="1"/>
    <xf numFmtId="0" fontId="10" fillId="0" borderId="0" xfId="1" applyBorder="1" applyProtection="1"/>
    <xf numFmtId="0" fontId="0" fillId="2" borderId="15" xfId="0" applyFill="1" applyBorder="1"/>
    <xf numFmtId="0" fontId="0" fillId="2" borderId="16" xfId="0" applyFill="1" applyBorder="1"/>
    <xf numFmtId="0" fontId="0" fillId="0" borderId="18" xfId="0" applyBorder="1"/>
    <xf numFmtId="0" fontId="0" fillId="0" borderId="19" xfId="0" applyBorder="1"/>
    <xf numFmtId="164" fontId="0" fillId="0" borderId="23" xfId="0" applyNumberForma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0" fontId="14" fillId="0" borderId="0" xfId="0" applyFont="1"/>
    <xf numFmtId="0" fontId="14" fillId="2" borderId="0" xfId="0" applyFont="1" applyFill="1"/>
    <xf numFmtId="0" fontId="14" fillId="2" borderId="0" xfId="0" applyFont="1" applyFill="1" applyAlignment="1">
      <alignment horizontal="left" vertical="center" wrapText="1"/>
    </xf>
    <xf numFmtId="0" fontId="19" fillId="0" borderId="34" xfId="0" applyFont="1" applyBorder="1" applyAlignment="1">
      <alignment horizontal="center" vertical="center"/>
    </xf>
    <xf numFmtId="0" fontId="19" fillId="4" borderId="35" xfId="0" applyFont="1" applyFill="1" applyBorder="1"/>
    <xf numFmtId="0" fontId="19" fillId="0" borderId="35" xfId="0" applyFont="1" applyBorder="1"/>
    <xf numFmtId="0" fontId="19" fillId="9" borderId="35" xfId="0" applyFont="1" applyFill="1" applyBorder="1"/>
    <xf numFmtId="0" fontId="19" fillId="0" borderId="33" xfId="0" applyFont="1" applyBorder="1" applyAlignment="1">
      <alignment horizontal="center" vertical="center"/>
    </xf>
    <xf numFmtId="0" fontId="19" fillId="4" borderId="26" xfId="0" applyFont="1" applyFill="1" applyBorder="1"/>
    <xf numFmtId="0" fontId="19" fillId="0" borderId="26" xfId="0" applyFont="1" applyBorder="1"/>
    <xf numFmtId="0" fontId="19" fillId="9" borderId="26" xfId="0" applyFont="1" applyFill="1" applyBorder="1"/>
    <xf numFmtId="0" fontId="19" fillId="9" borderId="40" xfId="0" applyFont="1" applyFill="1" applyBorder="1" applyAlignment="1">
      <alignment horizontal="left" vertical="center" wrapText="1"/>
    </xf>
    <xf numFmtId="165" fontId="19" fillId="0" borderId="33" xfId="0" applyNumberFormat="1" applyFont="1" applyBorder="1"/>
    <xf numFmtId="166" fontId="19" fillId="0" borderId="26" xfId="0" applyNumberFormat="1" applyFont="1" applyBorder="1" applyAlignment="1">
      <alignment horizontal="center" vertical="center"/>
    </xf>
    <xf numFmtId="0" fontId="19" fillId="0" borderId="27" xfId="0" applyFont="1" applyBorder="1"/>
    <xf numFmtId="0" fontId="19" fillId="7" borderId="41" xfId="0" applyFont="1" applyFill="1" applyBorder="1"/>
    <xf numFmtId="0" fontId="19" fillId="8" borderId="33" xfId="0" applyFont="1" applyFill="1" applyBorder="1" applyAlignment="1">
      <alignment horizontal="center" vertical="center"/>
    </xf>
    <xf numFmtId="0" fontId="19" fillId="8" borderId="26" xfId="0" applyFont="1" applyFill="1" applyBorder="1" applyAlignment="1">
      <alignment horizontal="center" vertical="center"/>
    </xf>
    <xf numFmtId="0" fontId="0" fillId="0" borderId="34" xfId="0" applyBorder="1" applyAlignment="1">
      <alignment horizontal="center"/>
    </xf>
    <xf numFmtId="0" fontId="0" fillId="4" borderId="35" xfId="0" applyFill="1" applyBorder="1" applyProtection="1">
      <protection locked="0"/>
    </xf>
    <xf numFmtId="0" fontId="0" fillId="0" borderId="35" xfId="0" applyBorder="1" applyProtection="1">
      <protection locked="0"/>
    </xf>
    <xf numFmtId="0" fontId="0" fillId="9" borderId="35" xfId="0" applyFill="1" applyBorder="1" applyProtection="1">
      <protection locked="0"/>
    </xf>
    <xf numFmtId="0" fontId="0" fillId="9" borderId="36" xfId="0" applyFill="1" applyBorder="1" applyAlignment="1" applyProtection="1">
      <alignment horizontal="left" vertical="center" wrapText="1"/>
      <protection locked="0"/>
    </xf>
    <xf numFmtId="165" fontId="0" fillId="0" borderId="34" xfId="0" applyNumberFormat="1" applyBorder="1" applyProtection="1">
      <protection locked="0"/>
    </xf>
    <xf numFmtId="0" fontId="0" fillId="0" borderId="36" xfId="0" applyBorder="1" applyProtection="1">
      <protection locked="0"/>
    </xf>
    <xf numFmtId="0" fontId="0" fillId="0" borderId="37" xfId="0" applyBorder="1" applyProtection="1">
      <protection locked="0"/>
    </xf>
    <xf numFmtId="0" fontId="0" fillId="7" borderId="31" xfId="0" applyFill="1" applyBorder="1" applyProtection="1">
      <protection locked="0"/>
    </xf>
    <xf numFmtId="0" fontId="0" fillId="0" borderId="45" xfId="0" applyBorder="1" applyAlignment="1">
      <alignment horizontal="center"/>
    </xf>
    <xf numFmtId="0" fontId="0" fillId="4" borderId="39" xfId="0" applyFill="1" applyBorder="1" applyProtection="1">
      <protection locked="0"/>
    </xf>
    <xf numFmtId="0" fontId="0" fillId="0" borderId="39" xfId="0" applyBorder="1" applyProtection="1">
      <protection locked="0"/>
    </xf>
    <xf numFmtId="0" fontId="0" fillId="9" borderId="39" xfId="0" applyFill="1" applyBorder="1" applyProtection="1">
      <protection locked="0"/>
    </xf>
    <xf numFmtId="0" fontId="0" fillId="9" borderId="46" xfId="0" applyFill="1" applyBorder="1" applyAlignment="1" applyProtection="1">
      <alignment horizontal="left" vertical="center" wrapText="1"/>
      <protection locked="0"/>
    </xf>
    <xf numFmtId="165" fontId="0" fillId="0" borderId="45" xfId="0" applyNumberFormat="1" applyBorder="1" applyProtection="1">
      <protection locked="0"/>
    </xf>
    <xf numFmtId="0" fontId="0" fillId="0" borderId="46" xfId="0" applyBorder="1" applyProtection="1">
      <protection locked="0"/>
    </xf>
    <xf numFmtId="0" fontId="0" fillId="0" borderId="47" xfId="0" applyBorder="1" applyProtection="1">
      <protection locked="0"/>
    </xf>
    <xf numFmtId="0" fontId="0" fillId="7" borderId="48" xfId="0" applyFill="1" applyBorder="1" applyProtection="1">
      <protection locked="0"/>
    </xf>
    <xf numFmtId="0" fontId="0" fillId="8" borderId="45" xfId="0" applyFill="1" applyBorder="1" applyAlignment="1" applyProtection="1">
      <alignment horizontal="center" vertical="center"/>
      <protection locked="0"/>
    </xf>
    <xf numFmtId="0" fontId="0" fillId="8" borderId="39" xfId="0" applyFill="1" applyBorder="1" applyAlignment="1" applyProtection="1">
      <alignment horizontal="center" vertical="center"/>
      <protection locked="0"/>
    </xf>
    <xf numFmtId="0" fontId="0" fillId="0" borderId="49" xfId="0" applyBorder="1" applyAlignment="1">
      <alignment horizontal="center"/>
    </xf>
    <xf numFmtId="0" fontId="0" fillId="4" borderId="26" xfId="0" applyFill="1" applyBorder="1" applyProtection="1">
      <protection locked="0"/>
    </xf>
    <xf numFmtId="0" fontId="0" fillId="0" borderId="26" xfId="0" applyBorder="1" applyProtection="1">
      <protection locked="0"/>
    </xf>
    <xf numFmtId="0" fontId="0" fillId="9" borderId="26" xfId="0" applyFill="1" applyBorder="1" applyProtection="1">
      <protection locked="0"/>
    </xf>
    <xf numFmtId="0" fontId="0" fillId="9" borderId="40" xfId="0" applyFill="1" applyBorder="1" applyAlignment="1" applyProtection="1">
      <alignment horizontal="left" vertical="center" wrapText="1"/>
      <protection locked="0"/>
    </xf>
    <xf numFmtId="165" fontId="0" fillId="0" borderId="33" xfId="0" applyNumberFormat="1" applyBorder="1" applyProtection="1">
      <protection locked="0"/>
    </xf>
    <xf numFmtId="0" fontId="0" fillId="0" borderId="40" xfId="0" applyBorder="1" applyProtection="1">
      <protection locked="0"/>
    </xf>
    <xf numFmtId="0" fontId="0" fillId="0" borderId="27" xfId="0" applyBorder="1" applyProtection="1">
      <protection locked="0"/>
    </xf>
    <xf numFmtId="0" fontId="0" fillId="7" borderId="41" xfId="0" applyFill="1" applyBorder="1" applyProtection="1">
      <protection locked="0"/>
    </xf>
    <xf numFmtId="0" fontId="0" fillId="8" borderId="33" xfId="0" applyFill="1" applyBorder="1" applyAlignment="1" applyProtection="1">
      <alignment horizontal="center" vertical="center"/>
      <protection locked="0"/>
    </xf>
    <xf numFmtId="0" fontId="0" fillId="8" borderId="26" xfId="0" applyFill="1" applyBorder="1" applyAlignment="1" applyProtection="1">
      <alignment horizontal="center" vertical="center"/>
      <protection locked="0"/>
    </xf>
    <xf numFmtId="0" fontId="0" fillId="2" borderId="36" xfId="0" applyFill="1" applyBorder="1"/>
    <xf numFmtId="0" fontId="0" fillId="2" borderId="50" xfId="0" applyFill="1" applyBorder="1"/>
    <xf numFmtId="0" fontId="0" fillId="2" borderId="50" xfId="0" applyFill="1" applyBorder="1" applyAlignment="1">
      <alignment horizontal="left" vertical="center" wrapText="1"/>
    </xf>
    <xf numFmtId="0" fontId="0" fillId="2" borderId="51" xfId="0" applyFill="1" applyBorder="1"/>
    <xf numFmtId="0" fontId="6" fillId="2" borderId="1" xfId="0" applyFont="1" applyFill="1" applyBorder="1"/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2" xfId="0" applyFill="1" applyBorder="1"/>
    <xf numFmtId="0" fontId="0" fillId="0" borderId="53" xfId="0" applyBorder="1"/>
    <xf numFmtId="0" fontId="0" fillId="0" borderId="54" xfId="0" applyBorder="1"/>
    <xf numFmtId="0" fontId="0" fillId="2" borderId="55" xfId="0" applyFill="1" applyBorder="1"/>
    <xf numFmtId="0" fontId="20" fillId="3" borderId="56" xfId="0" applyFont="1" applyFill="1" applyBorder="1"/>
    <xf numFmtId="164" fontId="20" fillId="2" borderId="57" xfId="0" applyNumberFormat="1" applyFont="1" applyFill="1" applyBorder="1"/>
    <xf numFmtId="0" fontId="20" fillId="2" borderId="58" xfId="0" applyFont="1" applyFill="1" applyBorder="1"/>
    <xf numFmtId="0" fontId="20" fillId="11" borderId="6" xfId="0" applyFont="1" applyFill="1" applyBorder="1" applyAlignment="1">
      <alignment horizontal="center"/>
    </xf>
    <xf numFmtId="0" fontId="20" fillId="11" borderId="59" xfId="0" applyFont="1" applyFill="1" applyBorder="1" applyAlignment="1">
      <alignment horizontal="center"/>
    </xf>
    <xf numFmtId="0" fontId="20" fillId="12" borderId="58" xfId="0" applyFont="1" applyFill="1" applyBorder="1"/>
    <xf numFmtId="0" fontId="20" fillId="2" borderId="6" xfId="0" applyFont="1" applyFill="1" applyBorder="1" applyAlignment="1" applyProtection="1">
      <alignment horizontal="center"/>
      <protection locked="0"/>
    </xf>
    <xf numFmtId="164" fontId="20" fillId="2" borderId="59" xfId="0" applyNumberFormat="1" applyFont="1" applyFill="1" applyBorder="1" applyAlignment="1">
      <alignment horizontal="center"/>
    </xf>
    <xf numFmtId="0" fontId="20" fillId="12" borderId="7" xfId="0" applyFont="1" applyFill="1" applyBorder="1"/>
    <xf numFmtId="0" fontId="0" fillId="2" borderId="8" xfId="0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1" fillId="13" borderId="1" xfId="0" applyFont="1" applyFill="1" applyBorder="1" applyAlignment="1">
      <alignment horizontal="center" vertical="center" wrapText="1"/>
    </xf>
    <xf numFmtId="0" fontId="21" fillId="14" borderId="17" xfId="0" applyFont="1" applyFill="1" applyBorder="1" applyAlignment="1">
      <alignment horizontal="center" vertical="center" wrapText="1"/>
    </xf>
    <xf numFmtId="0" fontId="21" fillId="15" borderId="3" xfId="0" applyFont="1" applyFill="1" applyBorder="1" applyAlignment="1">
      <alignment horizontal="center" vertical="center" wrapText="1"/>
    </xf>
    <xf numFmtId="164" fontId="0" fillId="13" borderId="58" xfId="0" applyNumberFormat="1" applyFill="1" applyBorder="1" applyAlignment="1">
      <alignment horizontal="center"/>
    </xf>
    <xf numFmtId="164" fontId="0" fillId="14" borderId="58" xfId="0" applyNumberFormat="1" applyFill="1" applyBorder="1" applyAlignment="1">
      <alignment horizontal="center"/>
    </xf>
    <xf numFmtId="164" fontId="0" fillId="15" borderId="6" xfId="0" applyNumberFormat="1" applyFill="1" applyBorder="1" applyAlignment="1">
      <alignment horizontal="center"/>
    </xf>
    <xf numFmtId="0" fontId="15" fillId="0" borderId="5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9" fillId="9" borderId="36" xfId="0" applyFont="1" applyFill="1" applyBorder="1"/>
    <xf numFmtId="164" fontId="0" fillId="2" borderId="39" xfId="0" applyNumberFormat="1" applyFill="1" applyBorder="1"/>
    <xf numFmtId="0" fontId="19" fillId="9" borderId="40" xfId="0" applyFont="1" applyFill="1" applyBorder="1"/>
    <xf numFmtId="0" fontId="19" fillId="14" borderId="33" xfId="0" applyFont="1" applyFill="1" applyBorder="1" applyAlignment="1">
      <alignment horizontal="center" vertical="center"/>
    </xf>
    <xf numFmtId="0" fontId="0" fillId="9" borderId="36" xfId="0" applyFill="1" applyBorder="1" applyProtection="1">
      <protection locked="0"/>
    </xf>
    <xf numFmtId="0" fontId="0" fillId="9" borderId="46" xfId="0" applyFill="1" applyBorder="1" applyProtection="1">
      <protection locked="0"/>
    </xf>
    <xf numFmtId="0" fontId="0" fillId="15" borderId="47" xfId="0" applyFill="1" applyBorder="1" applyAlignment="1" applyProtection="1">
      <alignment horizontal="center" vertical="center"/>
      <protection locked="0"/>
    </xf>
    <xf numFmtId="0" fontId="0" fillId="14" borderId="65" xfId="0" applyFill="1" applyBorder="1" applyAlignment="1" applyProtection="1">
      <alignment horizontal="center" vertical="center"/>
      <protection locked="0"/>
    </xf>
    <xf numFmtId="0" fontId="0" fillId="14" borderId="39" xfId="0" applyFill="1" applyBorder="1" applyAlignment="1" applyProtection="1">
      <alignment horizontal="center" vertical="center"/>
      <protection locked="0"/>
    </xf>
    <xf numFmtId="0" fontId="0" fillId="14" borderId="47" xfId="0" applyFill="1" applyBorder="1" applyAlignment="1" applyProtection="1">
      <alignment horizontal="center" vertical="center"/>
      <protection locked="0"/>
    </xf>
    <xf numFmtId="0" fontId="0" fillId="14" borderId="51" xfId="0" applyFill="1" applyBorder="1" applyAlignment="1" applyProtection="1">
      <alignment horizontal="center" vertical="center"/>
      <protection locked="0"/>
    </xf>
    <xf numFmtId="0" fontId="0" fillId="14" borderId="35" xfId="0" applyFill="1" applyBorder="1" applyAlignment="1" applyProtection="1">
      <alignment horizontal="center" vertical="center"/>
      <protection locked="0"/>
    </xf>
    <xf numFmtId="0" fontId="0" fillId="14" borderId="37" xfId="0" applyFill="1" applyBorder="1" applyAlignment="1" applyProtection="1">
      <alignment horizontal="center" vertical="center"/>
      <protection locked="0"/>
    </xf>
    <xf numFmtId="0" fontId="0" fillId="9" borderId="40" xfId="0" applyFill="1" applyBorder="1" applyProtection="1">
      <protection locked="0"/>
    </xf>
    <xf numFmtId="0" fontId="0" fillId="15" borderId="27" xfId="0" applyFill="1" applyBorder="1" applyAlignment="1" applyProtection="1">
      <alignment horizontal="center" vertical="center"/>
      <protection locked="0"/>
    </xf>
    <xf numFmtId="0" fontId="0" fillId="14" borderId="25" xfId="0" applyFill="1" applyBorder="1" applyAlignment="1" applyProtection="1">
      <alignment horizontal="center" vertical="center"/>
      <protection locked="0"/>
    </xf>
    <xf numFmtId="0" fontId="0" fillId="14" borderId="26" xfId="0" applyFill="1" applyBorder="1" applyAlignment="1" applyProtection="1">
      <alignment horizontal="center" vertical="center"/>
      <protection locked="0"/>
    </xf>
    <xf numFmtId="0" fontId="0" fillId="14" borderId="27" xfId="0" applyFill="1" applyBorder="1" applyAlignment="1" applyProtection="1">
      <alignment horizontal="center" vertical="center"/>
      <protection locked="0"/>
    </xf>
    <xf numFmtId="0" fontId="0" fillId="2" borderId="1" xfId="0" applyFill="1" applyBorder="1"/>
    <xf numFmtId="164" fontId="0" fillId="2" borderId="0" xfId="0" applyNumberFormat="1" applyFill="1"/>
    <xf numFmtId="0" fontId="1" fillId="2" borderId="0" xfId="0" applyFont="1" applyFill="1"/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67" xfId="0" applyFill="1" applyBorder="1" applyAlignment="1">
      <alignment horizontal="center" vertical="center"/>
    </xf>
    <xf numFmtId="0" fontId="2" fillId="2" borderId="42" xfId="0" applyFont="1" applyFill="1" applyBorder="1"/>
    <xf numFmtId="0" fontId="2" fillId="2" borderId="23" xfId="0" applyFont="1" applyFill="1" applyBorder="1" applyAlignment="1">
      <alignment horizontal="center" vertical="center"/>
    </xf>
    <xf numFmtId="164" fontId="2" fillId="2" borderId="23" xfId="0" applyNumberFormat="1" applyFont="1" applyFill="1" applyBorder="1" applyAlignment="1">
      <alignment horizontal="center" vertical="center"/>
    </xf>
    <xf numFmtId="0" fontId="2" fillId="2" borderId="45" xfId="0" applyFont="1" applyFill="1" applyBorder="1"/>
    <xf numFmtId="0" fontId="2" fillId="2" borderId="39" xfId="0" applyFont="1" applyFill="1" applyBorder="1" applyAlignment="1">
      <alignment horizontal="center" vertical="center"/>
    </xf>
    <xf numFmtId="164" fontId="2" fillId="2" borderId="39" xfId="0" applyNumberFormat="1" applyFont="1" applyFill="1" applyBorder="1" applyAlignment="1">
      <alignment horizontal="center" vertical="center"/>
    </xf>
    <xf numFmtId="0" fontId="2" fillId="2" borderId="33" xfId="0" applyFont="1" applyFill="1" applyBorder="1"/>
    <xf numFmtId="0" fontId="2" fillId="2" borderId="26" xfId="0" applyFont="1" applyFill="1" applyBorder="1" applyAlignment="1">
      <alignment horizontal="center" vertical="center"/>
    </xf>
    <xf numFmtId="164" fontId="2" fillId="2" borderId="26" xfId="0" applyNumberFormat="1" applyFont="1" applyFill="1" applyBorder="1" applyAlignment="1">
      <alignment horizontal="center" vertical="center"/>
    </xf>
    <xf numFmtId="0" fontId="0" fillId="2" borderId="68" xfId="0" applyFill="1" applyBorder="1" applyAlignment="1">
      <alignment horizontal="center" vertical="center"/>
    </xf>
    <xf numFmtId="0" fontId="2" fillId="2" borderId="48" xfId="0" applyFont="1" applyFill="1" applyBorder="1"/>
    <xf numFmtId="0" fontId="2" fillId="2" borderId="46" xfId="0" applyFont="1" applyFill="1" applyBorder="1" applyAlignment="1">
      <alignment horizontal="center" vertical="center"/>
    </xf>
    <xf numFmtId="0" fontId="2" fillId="2" borderId="41" xfId="0" applyFont="1" applyFill="1" applyBorder="1"/>
    <xf numFmtId="0" fontId="2" fillId="2" borderId="40" xfId="0" applyFont="1" applyFill="1" applyBorder="1" applyAlignment="1">
      <alignment horizontal="center" vertical="center"/>
    </xf>
    <xf numFmtId="164" fontId="2" fillId="16" borderId="70" xfId="0" applyNumberFormat="1" applyFont="1" applyFill="1" applyBorder="1" applyAlignment="1">
      <alignment horizontal="center"/>
    </xf>
    <xf numFmtId="0" fontId="0" fillId="19" borderId="0" xfId="0" applyFill="1"/>
    <xf numFmtId="165" fontId="0" fillId="19" borderId="0" xfId="0" applyNumberFormat="1" applyFill="1"/>
    <xf numFmtId="0" fontId="2" fillId="20" borderId="0" xfId="0" applyFont="1" applyFill="1"/>
    <xf numFmtId="165" fontId="0" fillId="0" borderId="0" xfId="0" applyNumberFormat="1"/>
    <xf numFmtId="0" fontId="0" fillId="19" borderId="0" xfId="0" applyFill="1" applyAlignment="1">
      <alignment wrapText="1"/>
    </xf>
    <xf numFmtId="0" fontId="2" fillId="0" borderId="0" xfId="0" applyFont="1"/>
    <xf numFmtId="0" fontId="20" fillId="3" borderId="56" xfId="0" quotePrefix="1" applyFont="1" applyFill="1" applyBorder="1"/>
    <xf numFmtId="164" fontId="0" fillId="0" borderId="39" xfId="0" applyNumberFormat="1" applyBorder="1" applyAlignment="1">
      <alignment horizontal="center"/>
    </xf>
    <xf numFmtId="164" fontId="0" fillId="21" borderId="47" xfId="0" applyNumberFormat="1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18" fillId="0" borderId="61" xfId="0" applyFont="1" applyBorder="1" applyAlignment="1">
      <alignment horizontal="center" vertical="center"/>
    </xf>
    <xf numFmtId="0" fontId="18" fillId="0" borderId="73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67" xfId="0" applyFont="1" applyBorder="1" applyAlignment="1">
      <alignment horizontal="center" vertical="center"/>
    </xf>
    <xf numFmtId="0" fontId="19" fillId="4" borderId="39" xfId="0" applyFont="1" applyFill="1" applyBorder="1"/>
    <xf numFmtId="0" fontId="19" fillId="0" borderId="39" xfId="0" applyFont="1" applyBorder="1"/>
    <xf numFmtId="0" fontId="19" fillId="9" borderId="39" xfId="0" applyFont="1" applyFill="1" applyBorder="1"/>
    <xf numFmtId="166" fontId="19" fillId="0" borderId="39" xfId="0" applyNumberFormat="1" applyFont="1" applyBorder="1" applyAlignment="1">
      <alignment horizontal="center" vertical="center"/>
    </xf>
    <xf numFmtId="0" fontId="19" fillId="8" borderId="39" xfId="0" applyFont="1" applyFill="1" applyBorder="1" applyAlignment="1">
      <alignment horizontal="center" vertical="center"/>
    </xf>
    <xf numFmtId="0" fontId="19" fillId="0" borderId="42" xfId="0" applyFont="1" applyBorder="1" applyAlignment="1">
      <alignment horizontal="center" vertical="center"/>
    </xf>
    <xf numFmtId="0" fontId="19" fillId="4" borderId="23" xfId="0" applyFont="1" applyFill="1" applyBorder="1"/>
    <xf numFmtId="0" fontId="19" fillId="0" borderId="23" xfId="0" applyFont="1" applyBorder="1"/>
    <xf numFmtId="0" fontId="19" fillId="9" borderId="23" xfId="0" applyFont="1" applyFill="1" applyBorder="1"/>
    <xf numFmtId="166" fontId="19" fillId="0" borderId="23" xfId="0" applyNumberFormat="1" applyFont="1" applyBorder="1" applyAlignment="1">
      <alignment horizontal="center" vertical="center"/>
    </xf>
    <xf numFmtId="0" fontId="19" fillId="8" borderId="23" xfId="0" applyFont="1" applyFill="1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0" fontId="19" fillId="9" borderId="43" xfId="0" applyFont="1" applyFill="1" applyBorder="1" applyAlignment="1">
      <alignment horizontal="left" vertical="center" wrapText="1"/>
    </xf>
    <xf numFmtId="0" fontId="19" fillId="9" borderId="46" xfId="0" applyFont="1" applyFill="1" applyBorder="1" applyAlignment="1">
      <alignment horizontal="left" vertical="center" wrapText="1"/>
    </xf>
    <xf numFmtId="165" fontId="19" fillId="0" borderId="42" xfId="0" applyNumberFormat="1" applyFont="1" applyBorder="1"/>
    <xf numFmtId="0" fontId="19" fillId="0" borderId="24" xfId="0" applyFont="1" applyBorder="1"/>
    <xf numFmtId="165" fontId="19" fillId="0" borderId="45" xfId="0" applyNumberFormat="1" applyFont="1" applyBorder="1"/>
    <xf numFmtId="0" fontId="19" fillId="0" borderId="47" xfId="0" applyFont="1" applyBorder="1"/>
    <xf numFmtId="0" fontId="0" fillId="0" borderId="23" xfId="0" applyBorder="1" applyAlignment="1">
      <alignment wrapText="1"/>
    </xf>
    <xf numFmtId="0" fontId="0" fillId="0" borderId="39" xfId="0" applyBorder="1"/>
    <xf numFmtId="0" fontId="19" fillId="8" borderId="42" xfId="0" applyFont="1" applyFill="1" applyBorder="1" applyAlignment="1">
      <alignment horizontal="center" vertical="center"/>
    </xf>
    <xf numFmtId="0" fontId="19" fillId="8" borderId="45" xfId="0" applyFont="1" applyFill="1" applyBorder="1" applyAlignment="1">
      <alignment horizontal="center" vertical="center"/>
    </xf>
    <xf numFmtId="0" fontId="0" fillId="8" borderId="47" xfId="0" applyFill="1" applyBorder="1" applyAlignment="1" applyProtection="1">
      <alignment horizontal="center" vertical="center"/>
      <protection locked="0"/>
    </xf>
    <xf numFmtId="0" fontId="0" fillId="8" borderId="27" xfId="0" applyFill="1" applyBorder="1" applyAlignment="1" applyProtection="1">
      <alignment horizontal="center" vertical="center"/>
      <protection locked="0"/>
    </xf>
    <xf numFmtId="0" fontId="19" fillId="7" borderId="22" xfId="0" applyFont="1" applyFill="1" applyBorder="1"/>
    <xf numFmtId="0" fontId="19" fillId="7" borderId="75" xfId="0" applyFont="1" applyFill="1" applyBorder="1"/>
    <xf numFmtId="0" fontId="19" fillId="7" borderId="76" xfId="0" applyFont="1" applyFill="1" applyBorder="1"/>
    <xf numFmtId="0" fontId="0" fillId="2" borderId="0" xfId="0" applyFill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9" fillId="0" borderId="78" xfId="0" applyFont="1" applyBorder="1" applyAlignment="1">
      <alignment horizontal="center" vertical="center"/>
    </xf>
    <xf numFmtId="0" fontId="19" fillId="4" borderId="79" xfId="0" applyFont="1" applyFill="1" applyBorder="1"/>
    <xf numFmtId="0" fontId="19" fillId="0" borderId="79" xfId="0" applyFont="1" applyBorder="1"/>
    <xf numFmtId="0" fontId="19" fillId="9" borderId="79" xfId="0" applyFont="1" applyFill="1" applyBorder="1"/>
    <xf numFmtId="0" fontId="19" fillId="9" borderId="13" xfId="0" applyFont="1" applyFill="1" applyBorder="1"/>
    <xf numFmtId="0" fontId="19" fillId="7" borderId="5" xfId="0" applyFont="1" applyFill="1" applyBorder="1"/>
    <xf numFmtId="0" fontId="0" fillId="15" borderId="37" xfId="0" applyFill="1" applyBorder="1" applyAlignment="1" applyProtection="1">
      <alignment horizontal="center" vertical="center"/>
      <protection locked="0"/>
    </xf>
    <xf numFmtId="0" fontId="19" fillId="7" borderId="71" xfId="0" applyFont="1" applyFill="1" applyBorder="1"/>
    <xf numFmtId="0" fontId="19" fillId="14" borderId="42" xfId="0" applyFont="1" applyFill="1" applyBorder="1" applyAlignment="1">
      <alignment horizontal="center" vertical="center"/>
    </xf>
    <xf numFmtId="0" fontId="19" fillId="14" borderId="23" xfId="0" applyFont="1" applyFill="1" applyBorder="1" applyAlignment="1">
      <alignment horizontal="center" vertical="center"/>
    </xf>
    <xf numFmtId="0" fontId="19" fillId="15" borderId="39" xfId="0" applyFont="1" applyFill="1" applyBorder="1"/>
    <xf numFmtId="0" fontId="0" fillId="15" borderId="39" xfId="0" applyFill="1" applyBorder="1" applyAlignment="1" applyProtection="1">
      <alignment horizontal="center" vertical="center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0" fontId="19" fillId="15" borderId="23" xfId="0" applyFont="1" applyFill="1" applyBorder="1"/>
    <xf numFmtId="0" fontId="19" fillId="15" borderId="26" xfId="0" applyFont="1" applyFill="1" applyBorder="1"/>
    <xf numFmtId="165" fontId="23" fillId="15" borderId="12" xfId="0" applyNumberFormat="1" applyFont="1" applyFill="1" applyBorder="1" applyAlignment="1">
      <alignment horizontal="center" vertical="center"/>
    </xf>
    <xf numFmtId="0" fontId="0" fillId="15" borderId="51" xfId="0" applyFill="1" applyBorder="1" applyAlignment="1" applyProtection="1">
      <alignment horizontal="center" vertical="center"/>
      <protection locked="0"/>
    </xf>
    <xf numFmtId="0" fontId="0" fillId="15" borderId="65" xfId="0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15" borderId="25" xfId="0" applyFill="1" applyBorder="1" applyAlignment="1" applyProtection="1">
      <alignment horizontal="center" vertical="center"/>
      <protection locked="0"/>
    </xf>
    <xf numFmtId="0" fontId="0" fillId="15" borderId="26" xfId="0" applyFill="1" applyBorder="1" applyAlignment="1" applyProtection="1">
      <alignment horizontal="center" vertical="center"/>
      <protection locked="0"/>
    </xf>
    <xf numFmtId="0" fontId="26" fillId="23" borderId="6" xfId="0" applyFont="1" applyFill="1" applyBorder="1" applyAlignment="1">
      <alignment horizontal="center"/>
    </xf>
    <xf numFmtId="164" fontId="0" fillId="6" borderId="38" xfId="0" applyNumberFormat="1" applyFill="1" applyBorder="1" applyAlignment="1">
      <alignment horizontal="center"/>
    </xf>
    <xf numFmtId="164" fontId="0" fillId="6" borderId="9" xfId="0" applyNumberFormat="1" applyFill="1" applyBorder="1" applyAlignment="1">
      <alignment horizontal="center"/>
    </xf>
    <xf numFmtId="164" fontId="26" fillId="22" borderId="6" xfId="0" applyNumberFormat="1" applyFont="1" applyFill="1" applyBorder="1" applyAlignment="1">
      <alignment horizontal="center"/>
    </xf>
    <xf numFmtId="164" fontId="19" fillId="6" borderId="44" xfId="0" applyNumberFormat="1" applyFont="1" applyFill="1" applyBorder="1" applyAlignment="1">
      <alignment horizontal="center"/>
    </xf>
    <xf numFmtId="164" fontId="19" fillId="6" borderId="62" xfId="0" applyNumberFormat="1" applyFont="1" applyFill="1" applyBorder="1" applyAlignment="1">
      <alignment horizontal="center"/>
    </xf>
    <xf numFmtId="164" fontId="19" fillId="6" borderId="74" xfId="0" applyNumberFormat="1" applyFont="1" applyFill="1" applyBorder="1" applyAlignment="1">
      <alignment horizontal="center"/>
    </xf>
    <xf numFmtId="164" fontId="0" fillId="6" borderId="4" xfId="0" applyNumberFormat="1" applyFill="1" applyBorder="1" applyAlignment="1">
      <alignment horizontal="center"/>
    </xf>
    <xf numFmtId="0" fontId="27" fillId="22" borderId="0" xfId="0" applyFont="1" applyFill="1"/>
    <xf numFmtId="165" fontId="27" fillId="22" borderId="0" xfId="0" applyNumberFormat="1" applyFont="1" applyFill="1"/>
    <xf numFmtId="0" fontId="29" fillId="2" borderId="0" xfId="0" applyFont="1" applyFill="1" applyAlignment="1">
      <alignment horizontal="left" wrapText="1"/>
    </xf>
    <xf numFmtId="0" fontId="0" fillId="2" borderId="81" xfId="0" applyFill="1" applyBorder="1"/>
    <xf numFmtId="0" fontId="0" fillId="2" borderId="61" xfId="0" applyFill="1" applyBorder="1" applyAlignment="1">
      <alignment horizontal="center" vertical="center"/>
    </xf>
    <xf numFmtId="164" fontId="0" fillId="0" borderId="73" xfId="0" applyNumberFormat="1" applyBorder="1" applyAlignment="1">
      <alignment horizontal="center"/>
    </xf>
    <xf numFmtId="164" fontId="0" fillId="21" borderId="67" xfId="0" applyNumberFormat="1" applyFill="1" applyBorder="1" applyAlignment="1">
      <alignment horizontal="center"/>
    </xf>
    <xf numFmtId="0" fontId="0" fillId="0" borderId="39" xfId="0" applyBorder="1" applyAlignment="1">
      <alignment wrapText="1"/>
    </xf>
    <xf numFmtId="164" fontId="0" fillId="21" borderId="24" xfId="0" applyNumberFormat="1" applyFill="1" applyBorder="1" applyAlignment="1">
      <alignment horizontal="center"/>
    </xf>
    <xf numFmtId="164" fontId="0" fillId="21" borderId="27" xfId="0" applyNumberFormat="1" applyFill="1" applyBorder="1" applyAlignment="1">
      <alignment horizontal="center"/>
    </xf>
    <xf numFmtId="0" fontId="13" fillId="4" borderId="20" xfId="0" applyFont="1" applyFill="1" applyBorder="1" applyAlignment="1">
      <alignment horizontal="center" vertical="center" wrapText="1"/>
    </xf>
    <xf numFmtId="0" fontId="13" fillId="4" borderId="72" xfId="0" applyFont="1" applyFill="1" applyBorder="1" applyAlignment="1">
      <alignment horizontal="center" vertical="center" wrapText="1"/>
    </xf>
    <xf numFmtId="0" fontId="13" fillId="4" borderId="68" xfId="0" applyFont="1" applyFill="1" applyBorder="1" applyAlignment="1">
      <alignment horizontal="center" vertical="center" wrapText="1"/>
    </xf>
    <xf numFmtId="0" fontId="0" fillId="0" borderId="26" xfId="0" applyBorder="1"/>
    <xf numFmtId="0" fontId="19" fillId="8" borderId="24" xfId="0" applyFont="1" applyFill="1" applyBorder="1" applyAlignment="1">
      <alignment horizontal="center" vertical="center"/>
    </xf>
    <xf numFmtId="165" fontId="19" fillId="8" borderId="33" xfId="0" applyNumberFormat="1" applyFont="1" applyFill="1" applyBorder="1" applyAlignment="1">
      <alignment horizontal="center" vertical="center"/>
    </xf>
    <xf numFmtId="165" fontId="19" fillId="8" borderId="26" xfId="0" applyNumberFormat="1" applyFont="1" applyFill="1" applyBorder="1" applyAlignment="1">
      <alignment horizontal="center" vertical="center"/>
    </xf>
    <xf numFmtId="165" fontId="19" fillId="8" borderId="27" xfId="0" applyNumberFormat="1" applyFont="1" applyFill="1" applyBorder="1" applyAlignment="1">
      <alignment horizontal="center" vertical="center"/>
    </xf>
    <xf numFmtId="0" fontId="0" fillId="0" borderId="43" xfId="0" applyBorder="1" applyAlignment="1">
      <alignment wrapText="1"/>
    </xf>
    <xf numFmtId="0" fontId="0" fillId="0" borderId="36" xfId="0" applyBorder="1" applyAlignment="1">
      <alignment wrapText="1"/>
    </xf>
    <xf numFmtId="0" fontId="0" fillId="0" borderId="46" xfId="0" applyBorder="1"/>
    <xf numFmtId="0" fontId="0" fillId="2" borderId="40" xfId="0" applyFill="1" applyBorder="1"/>
    <xf numFmtId="164" fontId="0" fillId="21" borderId="39" xfId="0" applyNumberFormat="1" applyFill="1" applyBorder="1" applyAlignment="1">
      <alignment horizontal="center"/>
    </xf>
    <xf numFmtId="164" fontId="0" fillId="21" borderId="42" xfId="0" applyNumberFormat="1" applyFill="1" applyBorder="1" applyAlignment="1">
      <alignment horizontal="center"/>
    </xf>
    <xf numFmtId="164" fontId="0" fillId="21" borderId="23" xfId="0" applyNumberFormat="1" applyFill="1" applyBorder="1" applyAlignment="1">
      <alignment horizontal="center"/>
    </xf>
    <xf numFmtId="164" fontId="0" fillId="21" borderId="45" xfId="0" applyNumberFormat="1" applyFill="1" applyBorder="1" applyAlignment="1">
      <alignment horizontal="center"/>
    </xf>
    <xf numFmtId="164" fontId="0" fillId="21" borderId="33" xfId="0" applyNumberFormat="1" applyFill="1" applyBorder="1" applyAlignment="1">
      <alignment horizontal="center"/>
    </xf>
    <xf numFmtId="164" fontId="0" fillId="21" borderId="26" xfId="0" applyNumberFormat="1" applyFill="1" applyBorder="1" applyAlignment="1">
      <alignment horizontal="center"/>
    </xf>
    <xf numFmtId="0" fontId="19" fillId="8" borderId="47" xfId="0" applyFont="1" applyFill="1" applyBorder="1" applyAlignment="1">
      <alignment horizontal="center" vertical="center"/>
    </xf>
    <xf numFmtId="0" fontId="19" fillId="24" borderId="44" xfId="0" applyFont="1" applyFill="1" applyBorder="1" applyAlignment="1">
      <alignment horizontal="center" vertical="center"/>
    </xf>
    <xf numFmtId="0" fontId="19" fillId="24" borderId="38" xfId="0" applyFont="1" applyFill="1" applyBorder="1" applyAlignment="1">
      <alignment horizontal="center" vertical="center"/>
    </xf>
    <xf numFmtId="0" fontId="19" fillId="24" borderId="9" xfId="0" applyFont="1" applyFill="1" applyBorder="1" applyAlignment="1">
      <alignment horizontal="center" vertical="center"/>
    </xf>
    <xf numFmtId="0" fontId="19" fillId="24" borderId="74" xfId="0" applyFont="1" applyFill="1" applyBorder="1" applyAlignment="1">
      <alignment horizontal="center" vertical="center"/>
    </xf>
    <xf numFmtId="0" fontId="19" fillId="7" borderId="26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165" fontId="22" fillId="13" borderId="82" xfId="0" applyNumberFormat="1" applyFont="1" applyFill="1" applyBorder="1" applyAlignment="1">
      <alignment horizontal="center" vertical="center"/>
    </xf>
    <xf numFmtId="0" fontId="0" fillId="13" borderId="77" xfId="0" applyFill="1" applyBorder="1" applyAlignment="1" applyProtection="1">
      <alignment horizontal="center" vertical="center"/>
      <protection locked="0"/>
    </xf>
    <xf numFmtId="0" fontId="0" fillId="13" borderId="75" xfId="0" applyFill="1" applyBorder="1" applyAlignment="1" applyProtection="1">
      <alignment horizontal="center" vertical="center"/>
      <protection locked="0"/>
    </xf>
    <xf numFmtId="0" fontId="0" fillId="13" borderId="76" xfId="0" applyFill="1" applyBorder="1" applyAlignment="1" applyProtection="1">
      <alignment horizontal="center" vertical="center"/>
      <protection locked="0"/>
    </xf>
    <xf numFmtId="0" fontId="2" fillId="13" borderId="22" xfId="0" applyFont="1" applyFill="1" applyBorder="1" applyAlignment="1">
      <alignment horizontal="center" vertical="center"/>
    </xf>
    <xf numFmtId="0" fontId="19" fillId="26" borderId="26" xfId="0" applyFont="1" applyFill="1" applyBorder="1"/>
    <xf numFmtId="166" fontId="19" fillId="13" borderId="71" xfId="0" applyNumberFormat="1" applyFont="1" applyFill="1" applyBorder="1" applyAlignment="1">
      <alignment vertical="center"/>
    </xf>
    <xf numFmtId="166" fontId="19" fillId="13" borderId="5" xfId="0" applyNumberFormat="1" applyFont="1" applyFill="1" applyBorder="1" applyAlignment="1">
      <alignment vertical="center"/>
    </xf>
    <xf numFmtId="166" fontId="19" fillId="25" borderId="41" xfId="0" applyNumberFormat="1" applyFont="1" applyFill="1" applyBorder="1" applyAlignment="1">
      <alignment vertical="center"/>
    </xf>
    <xf numFmtId="0" fontId="19" fillId="15" borderId="42" xfId="0" applyFont="1" applyFill="1" applyBorder="1"/>
    <xf numFmtId="0" fontId="19" fillId="15" borderId="45" xfId="0" applyFont="1" applyFill="1" applyBorder="1"/>
    <xf numFmtId="0" fontId="19" fillId="15" borderId="33" xfId="0" applyFont="1" applyFill="1" applyBorder="1"/>
    <xf numFmtId="0" fontId="19" fillId="26" borderId="27" xfId="0" applyFont="1" applyFill="1" applyBorder="1"/>
    <xf numFmtId="0" fontId="19" fillId="15" borderId="43" xfId="0" applyFont="1" applyFill="1" applyBorder="1"/>
    <xf numFmtId="0" fontId="19" fillId="15" borderId="46" xfId="0" applyFont="1" applyFill="1" applyBorder="1"/>
    <xf numFmtId="0" fontId="19" fillId="26" borderId="40" xfId="0" applyFont="1" applyFill="1" applyBorder="1"/>
    <xf numFmtId="165" fontId="23" fillId="14" borderId="61" xfId="0" applyNumberFormat="1" applyFont="1" applyFill="1" applyBorder="1" applyAlignment="1">
      <alignment horizontal="center" vertical="center"/>
    </xf>
    <xf numFmtId="165" fontId="23" fillId="14" borderId="12" xfId="0" applyNumberFormat="1" applyFont="1" applyFill="1" applyBorder="1" applyAlignment="1">
      <alignment horizontal="center" vertical="center"/>
    </xf>
    <xf numFmtId="165" fontId="23" fillId="14" borderId="80" xfId="0" applyNumberFormat="1" applyFont="1" applyFill="1" applyBorder="1" applyAlignment="1">
      <alignment horizontal="center" vertical="center"/>
    </xf>
    <xf numFmtId="0" fontId="19" fillId="14" borderId="39" xfId="0" applyFont="1" applyFill="1" applyBorder="1" applyAlignment="1">
      <alignment horizontal="center" vertical="center"/>
    </xf>
    <xf numFmtId="0" fontId="19" fillId="14" borderId="24" xfId="0" applyFont="1" applyFill="1" applyBorder="1" applyAlignment="1">
      <alignment horizontal="center" vertical="center"/>
    </xf>
    <xf numFmtId="0" fontId="19" fillId="14" borderId="45" xfId="0" applyFont="1" applyFill="1" applyBorder="1" applyAlignment="1">
      <alignment horizontal="center" vertical="center"/>
    </xf>
    <xf numFmtId="0" fontId="19" fillId="14" borderId="47" xfId="0" applyFont="1" applyFill="1" applyBorder="1" applyAlignment="1">
      <alignment horizontal="center" vertical="center"/>
    </xf>
    <xf numFmtId="0" fontId="2" fillId="27" borderId="0" xfId="0" applyFont="1" applyFill="1" applyAlignment="1">
      <alignment horizontal="center" vertical="center" wrapText="1"/>
    </xf>
    <xf numFmtId="0" fontId="19" fillId="27" borderId="0" xfId="0" applyFont="1" applyFill="1" applyAlignment="1">
      <alignment horizontal="center" vertical="center"/>
    </xf>
    <xf numFmtId="0" fontId="19" fillId="5" borderId="22" xfId="0" applyFont="1" applyFill="1" applyBorder="1" applyAlignment="1">
      <alignment horizontal="center" vertical="center"/>
    </xf>
    <xf numFmtId="0" fontId="19" fillId="5" borderId="75" xfId="0" applyFont="1" applyFill="1" applyBorder="1" applyAlignment="1">
      <alignment horizontal="center" vertical="center"/>
    </xf>
    <xf numFmtId="0" fontId="19" fillId="5" borderId="76" xfId="0" applyFont="1" applyFill="1" applyBorder="1" applyAlignment="1">
      <alignment horizontal="center" vertical="center"/>
    </xf>
    <xf numFmtId="0" fontId="0" fillId="5" borderId="77" xfId="0" applyFill="1" applyBorder="1" applyAlignment="1" applyProtection="1">
      <alignment horizontal="center" vertical="center"/>
      <protection locked="0"/>
    </xf>
    <xf numFmtId="0" fontId="0" fillId="5" borderId="75" xfId="0" applyFill="1" applyBorder="1" applyAlignment="1" applyProtection="1">
      <alignment horizontal="center" vertical="center"/>
      <protection locked="0"/>
    </xf>
    <xf numFmtId="0" fontId="0" fillId="5" borderId="76" xfId="0" applyFill="1" applyBorder="1" applyAlignment="1" applyProtection="1">
      <alignment horizontal="center" vertical="center"/>
      <protection locked="0"/>
    </xf>
    <xf numFmtId="0" fontId="19" fillId="24" borderId="62" xfId="0" applyFont="1" applyFill="1" applyBorder="1" applyAlignment="1">
      <alignment horizontal="center" vertical="center"/>
    </xf>
    <xf numFmtId="0" fontId="31" fillId="2" borderId="0" xfId="0" applyFont="1" applyFill="1" applyAlignment="1">
      <alignment horizontal="center"/>
    </xf>
    <xf numFmtId="0" fontId="2" fillId="9" borderId="42" xfId="0" applyFont="1" applyFill="1" applyBorder="1" applyAlignment="1">
      <alignment horizontal="center" vertical="center"/>
    </xf>
    <xf numFmtId="0" fontId="0" fillId="2" borderId="73" xfId="0" applyFill="1" applyBorder="1" applyAlignment="1">
      <alignment horizontal="center" vertical="center"/>
    </xf>
    <xf numFmtId="0" fontId="31" fillId="2" borderId="15" xfId="0" applyFont="1" applyFill="1" applyBorder="1"/>
    <xf numFmtId="0" fontId="31" fillId="2" borderId="0" xfId="0" applyFont="1" applyFill="1"/>
    <xf numFmtId="0" fontId="32" fillId="2" borderId="39" xfId="0" applyFont="1" applyFill="1" applyBorder="1"/>
    <xf numFmtId="0" fontId="32" fillId="2" borderId="0" xfId="0" applyFont="1" applyFill="1"/>
    <xf numFmtId="0" fontId="30" fillId="2" borderId="39" xfId="0" applyFont="1" applyFill="1" applyBorder="1"/>
    <xf numFmtId="0" fontId="30" fillId="2" borderId="0" xfId="0" applyFont="1" applyFill="1"/>
    <xf numFmtId="0" fontId="2" fillId="2" borderId="34" xfId="0" applyFont="1" applyFill="1" applyBorder="1"/>
    <xf numFmtId="0" fontId="2" fillId="2" borderId="35" xfId="0" applyFont="1" applyFill="1" applyBorder="1" applyAlignment="1">
      <alignment horizontal="center" vertical="center"/>
    </xf>
    <xf numFmtId="164" fontId="2" fillId="2" borderId="35" xfId="0" applyNumberFormat="1" applyFont="1" applyFill="1" applyBorder="1" applyAlignment="1">
      <alignment horizontal="center" vertical="center"/>
    </xf>
    <xf numFmtId="0" fontId="2" fillId="9" borderId="42" xfId="0" applyFont="1" applyFill="1" applyBorder="1" applyAlignment="1">
      <alignment vertical="center"/>
    </xf>
    <xf numFmtId="0" fontId="0" fillId="2" borderId="33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>
      <alignment horizontal="center"/>
    </xf>
    <xf numFmtId="0" fontId="26" fillId="23" borderId="58" xfId="0" applyFont="1" applyFill="1" applyBorder="1" applyAlignment="1">
      <alignment horizontal="center"/>
    </xf>
    <xf numFmtId="0" fontId="26" fillId="23" borderId="59" xfId="0" applyFont="1" applyFill="1" applyBorder="1" applyAlignment="1">
      <alignment horizontal="center"/>
    </xf>
    <xf numFmtId="0" fontId="2" fillId="5" borderId="17" xfId="0" applyFont="1" applyFill="1" applyBorder="1" applyAlignment="1">
      <alignment horizontal="center" vertical="center" wrapText="1"/>
    </xf>
    <xf numFmtId="0" fontId="2" fillId="6" borderId="30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0" borderId="7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17" fillId="7" borderId="28" xfId="0" applyFont="1" applyFill="1" applyBorder="1" applyAlignment="1">
      <alignment horizontal="center" vertical="center" wrapText="1"/>
    </xf>
    <xf numFmtId="0" fontId="17" fillId="7" borderId="58" xfId="0" applyFont="1" applyFill="1" applyBorder="1" applyAlignment="1">
      <alignment horizontal="center" vertical="center"/>
    </xf>
    <xf numFmtId="0" fontId="2" fillId="24" borderId="30" xfId="0" applyFont="1" applyFill="1" applyBorder="1" applyAlignment="1">
      <alignment horizontal="center" vertical="center" wrapText="1"/>
    </xf>
    <xf numFmtId="0" fontId="2" fillId="24" borderId="59" xfId="0" applyFont="1" applyFill="1" applyBorder="1" applyAlignment="1">
      <alignment horizontal="center" vertical="center" wrapText="1"/>
    </xf>
    <xf numFmtId="0" fontId="2" fillId="8" borderId="58" xfId="0" applyFont="1" applyFill="1" applyBorder="1" applyAlignment="1">
      <alignment horizontal="center" vertical="center"/>
    </xf>
    <xf numFmtId="0" fontId="2" fillId="8" borderId="60" xfId="0" applyFont="1" applyFill="1" applyBorder="1" applyAlignment="1">
      <alignment horizontal="center" vertical="center"/>
    </xf>
    <xf numFmtId="0" fontId="2" fillId="8" borderId="59" xfId="0" applyFont="1" applyFill="1" applyBorder="1" applyAlignment="1">
      <alignment horizontal="center" vertical="center"/>
    </xf>
    <xf numFmtId="0" fontId="2" fillId="24" borderId="17" xfId="0" applyFont="1" applyFill="1" applyBorder="1" applyAlignment="1">
      <alignment horizontal="center" vertical="center" wrapText="1"/>
    </xf>
    <xf numFmtId="0" fontId="2" fillId="24" borderId="69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0" fillId="8" borderId="45" xfId="0" applyFill="1" applyBorder="1" applyAlignment="1" applyProtection="1">
      <alignment horizontal="center" vertical="center"/>
      <protection locked="0"/>
    </xf>
    <xf numFmtId="0" fontId="0" fillId="8" borderId="39" xfId="0" applyFill="1" applyBorder="1" applyAlignment="1" applyProtection="1">
      <alignment horizontal="center" vertical="center"/>
      <protection locked="0"/>
    </xf>
    <xf numFmtId="0" fontId="0" fillId="8" borderId="47" xfId="0" applyFill="1" applyBorder="1" applyAlignment="1" applyProtection="1">
      <alignment horizontal="center" vertical="center"/>
      <protection locked="0"/>
    </xf>
    <xf numFmtId="0" fontId="0" fillId="8" borderId="33" xfId="0" applyFill="1" applyBorder="1" applyAlignment="1" applyProtection="1">
      <alignment horizontal="center" vertical="center"/>
      <protection locked="0"/>
    </xf>
    <xf numFmtId="0" fontId="0" fillId="8" borderId="26" xfId="0" applyFill="1" applyBorder="1" applyAlignment="1" applyProtection="1">
      <alignment horizontal="center" vertical="center"/>
      <protection locked="0"/>
    </xf>
    <xf numFmtId="0" fontId="0" fillId="8" borderId="27" xfId="0" applyFill="1" applyBorder="1" applyAlignment="1" applyProtection="1">
      <alignment horizontal="center" vertical="center"/>
      <protection locked="0"/>
    </xf>
    <xf numFmtId="0" fontId="14" fillId="2" borderId="6" xfId="0" applyFont="1" applyFill="1" applyBorder="1" applyAlignment="1">
      <alignment horizontal="left"/>
    </xf>
    <xf numFmtId="0" fontId="2" fillId="0" borderId="2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5" fillId="4" borderId="29" xfId="0" applyFont="1" applyFill="1" applyBorder="1" applyAlignment="1">
      <alignment horizontal="center" vertical="center" wrapText="1"/>
    </xf>
    <xf numFmtId="0" fontId="15" fillId="4" borderId="72" xfId="0" applyFont="1" applyFill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72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left" vertical="center" wrapText="1"/>
    </xf>
    <xf numFmtId="0" fontId="15" fillId="0" borderId="7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 wrapText="1"/>
    </xf>
    <xf numFmtId="167" fontId="2" fillId="5" borderId="17" xfId="0" applyNumberFormat="1" applyFont="1" applyFill="1" applyBorder="1" applyAlignment="1">
      <alignment horizontal="center" vertical="center" wrapText="1"/>
    </xf>
    <xf numFmtId="167" fontId="2" fillId="5" borderId="6" xfId="0" applyNumberFormat="1" applyFont="1" applyFill="1" applyBorder="1" applyAlignment="1">
      <alignment horizontal="center" vertical="center" wrapText="1"/>
    </xf>
    <xf numFmtId="0" fontId="0" fillId="2" borderId="61" xfId="0" applyFill="1" applyBorder="1" applyAlignment="1">
      <alignment horizontal="center" vertical="center"/>
    </xf>
    <xf numFmtId="0" fontId="0" fillId="2" borderId="78" xfId="0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11" fillId="0" borderId="58" xfId="0" applyFont="1" applyBorder="1" applyAlignment="1">
      <alignment horizontal="center" wrapText="1"/>
    </xf>
    <xf numFmtId="0" fontId="11" fillId="0" borderId="60" xfId="0" applyFont="1" applyBorder="1" applyAlignment="1">
      <alignment horizontal="center" wrapText="1"/>
    </xf>
    <xf numFmtId="0" fontId="11" fillId="0" borderId="59" xfId="0" applyFont="1" applyBorder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165" fontId="19" fillId="8" borderId="58" xfId="0" applyNumberFormat="1" applyFont="1" applyFill="1" applyBorder="1" applyAlignment="1">
      <alignment horizontal="center" vertical="center"/>
    </xf>
    <xf numFmtId="165" fontId="19" fillId="8" borderId="60" xfId="0" applyNumberFormat="1" applyFont="1" applyFill="1" applyBorder="1" applyAlignment="1">
      <alignment horizontal="center" vertical="center"/>
    </xf>
    <xf numFmtId="165" fontId="19" fillId="8" borderId="59" xfId="0" applyNumberFormat="1" applyFont="1" applyFill="1" applyBorder="1" applyAlignment="1">
      <alignment horizontal="center" vertical="center"/>
    </xf>
    <xf numFmtId="0" fontId="19" fillId="8" borderId="71" xfId="0" applyFont="1" applyFill="1" applyBorder="1" applyAlignment="1">
      <alignment horizontal="center" vertical="center"/>
    </xf>
    <xf numFmtId="0" fontId="19" fillId="8" borderId="63" xfId="0" applyFont="1" applyFill="1" applyBorder="1" applyAlignment="1">
      <alignment horizontal="center" vertical="center"/>
    </xf>
    <xf numFmtId="0" fontId="19" fillId="8" borderId="44" xfId="0" applyFont="1" applyFill="1" applyBorder="1" applyAlignment="1">
      <alignment horizontal="center" vertical="center"/>
    </xf>
    <xf numFmtId="0" fontId="0" fillId="8" borderId="42" xfId="0" applyFill="1" applyBorder="1" applyAlignment="1" applyProtection="1">
      <alignment horizontal="center" vertical="center"/>
      <protection locked="0"/>
    </xf>
    <xf numFmtId="0" fontId="0" fillId="8" borderId="23" xfId="0" applyFill="1" applyBorder="1" applyAlignment="1" applyProtection="1">
      <alignment horizontal="center" vertical="center"/>
      <protection locked="0"/>
    </xf>
    <xf numFmtId="0" fontId="0" fillId="8" borderId="24" xfId="0" applyFill="1" applyBorder="1" applyAlignment="1" applyProtection="1">
      <alignment horizontal="center" vertical="center"/>
      <protection locked="0"/>
    </xf>
    <xf numFmtId="0" fontId="0" fillId="8" borderId="48" xfId="0" applyFill="1" applyBorder="1" applyAlignment="1" applyProtection="1">
      <alignment horizontal="center" vertical="center"/>
      <protection locked="0"/>
    </xf>
    <xf numFmtId="0" fontId="0" fillId="8" borderId="64" xfId="0" applyFill="1" applyBorder="1" applyAlignment="1" applyProtection="1">
      <alignment horizontal="center" vertical="center"/>
      <protection locked="0"/>
    </xf>
    <xf numFmtId="0" fontId="0" fillId="8" borderId="74" xfId="0" applyFill="1" applyBorder="1" applyAlignment="1" applyProtection="1">
      <alignment horizontal="center" vertical="center"/>
      <protection locked="0"/>
    </xf>
    <xf numFmtId="0" fontId="19" fillId="8" borderId="48" xfId="0" applyFont="1" applyFill="1" applyBorder="1" applyAlignment="1">
      <alignment horizontal="center" vertical="center"/>
    </xf>
    <xf numFmtId="0" fontId="19" fillId="8" borderId="64" xfId="0" applyFont="1" applyFill="1" applyBorder="1" applyAlignment="1">
      <alignment horizontal="center" vertical="center"/>
    </xf>
    <xf numFmtId="0" fontId="19" fillId="8" borderId="74" xfId="0" applyFont="1" applyFill="1" applyBorder="1" applyAlignment="1">
      <alignment horizontal="center" vertical="center"/>
    </xf>
    <xf numFmtId="0" fontId="19" fillId="8" borderId="41" xfId="0" applyFont="1" applyFill="1" applyBorder="1" applyAlignment="1">
      <alignment horizontal="center" vertical="center"/>
    </xf>
    <xf numFmtId="0" fontId="19" fillId="8" borderId="66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30" fillId="22" borderId="10" xfId="0" applyFont="1" applyFill="1" applyBorder="1" applyAlignment="1">
      <alignment horizontal="center" vertical="center" wrapText="1"/>
    </xf>
    <xf numFmtId="0" fontId="30" fillId="22" borderId="11" xfId="0" applyFont="1" applyFill="1" applyBorder="1" applyAlignment="1">
      <alignment horizontal="center" vertical="center" wrapText="1"/>
    </xf>
    <xf numFmtId="0" fontId="0" fillId="22" borderId="12" xfId="0" applyFill="1" applyBorder="1" applyAlignment="1">
      <alignment horizontal="center" vertical="center" wrapText="1"/>
    </xf>
    <xf numFmtId="0" fontId="0" fillId="22" borderId="13" xfId="0" applyFill="1" applyBorder="1" applyAlignment="1">
      <alignment horizontal="center" vertical="center" wrapText="1"/>
    </xf>
    <xf numFmtId="0" fontId="0" fillId="22" borderId="0" xfId="0" applyFill="1" applyAlignment="1">
      <alignment horizontal="center" vertical="center" wrapText="1"/>
    </xf>
    <xf numFmtId="0" fontId="0" fillId="22" borderId="14" xfId="0" applyFill="1" applyBorder="1" applyAlignment="1">
      <alignment horizontal="center" vertical="center" wrapText="1"/>
    </xf>
    <xf numFmtId="0" fontId="0" fillId="22" borderId="36" xfId="0" applyFill="1" applyBorder="1" applyAlignment="1">
      <alignment horizontal="center" vertical="center" wrapText="1"/>
    </xf>
    <xf numFmtId="0" fontId="0" fillId="22" borderId="50" xfId="0" applyFill="1" applyBorder="1" applyAlignment="1">
      <alignment horizontal="center" vertical="center" wrapText="1"/>
    </xf>
    <xf numFmtId="0" fontId="0" fillId="22" borderId="51" xfId="0" applyFill="1" applyBorder="1" applyAlignment="1">
      <alignment horizontal="center" vertical="center" wrapText="1"/>
    </xf>
    <xf numFmtId="0" fontId="17" fillId="7" borderId="28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7" fillId="7" borderId="32" xfId="0" applyFont="1" applyFill="1" applyBorder="1" applyAlignment="1">
      <alignment horizontal="center" vertical="center"/>
    </xf>
    <xf numFmtId="0" fontId="17" fillId="7" borderId="17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4" fillId="2" borderId="58" xfId="0" applyFont="1" applyFill="1" applyBorder="1" applyAlignment="1">
      <alignment horizontal="center"/>
    </xf>
    <xf numFmtId="0" fontId="14" fillId="2" borderId="60" xfId="0" applyFont="1" applyFill="1" applyBorder="1" applyAlignment="1">
      <alignment horizontal="center"/>
    </xf>
    <xf numFmtId="0" fontId="14" fillId="2" borderId="59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2" fillId="15" borderId="71" xfId="0" applyFont="1" applyFill="1" applyBorder="1" applyAlignment="1">
      <alignment horizontal="center" vertical="center"/>
    </xf>
    <xf numFmtId="0" fontId="2" fillId="15" borderId="63" xfId="0" applyFont="1" applyFill="1" applyBorder="1" applyAlignment="1">
      <alignment horizontal="center" vertical="center"/>
    </xf>
    <xf numFmtId="0" fontId="2" fillId="15" borderId="44" xfId="0" applyFont="1" applyFill="1" applyBorder="1" applyAlignment="1">
      <alignment horizontal="center" vertical="center"/>
    </xf>
    <xf numFmtId="0" fontId="2" fillId="14" borderId="71" xfId="0" applyFont="1" applyFill="1" applyBorder="1" applyAlignment="1">
      <alignment horizontal="center" vertical="center"/>
    </xf>
    <xf numFmtId="0" fontId="2" fillId="14" borderId="63" xfId="0" applyFont="1" applyFill="1" applyBorder="1" applyAlignment="1">
      <alignment horizontal="center" vertical="center"/>
    </xf>
    <xf numFmtId="0" fontId="2" fillId="14" borderId="44" xfId="0" applyFont="1" applyFill="1" applyBorder="1" applyAlignment="1">
      <alignment horizontal="center" vertical="center"/>
    </xf>
    <xf numFmtId="0" fontId="20" fillId="10" borderId="17" xfId="0" applyFont="1" applyFill="1" applyBorder="1" applyAlignment="1">
      <alignment horizontal="center"/>
    </xf>
    <xf numFmtId="164" fontId="2" fillId="16" borderId="24" xfId="0" applyNumberFormat="1" applyFont="1" applyFill="1" applyBorder="1" applyAlignment="1">
      <alignment horizontal="center" vertical="center"/>
    </xf>
    <xf numFmtId="164" fontId="2" fillId="16" borderId="47" xfId="0" applyNumberFormat="1" applyFont="1" applyFill="1" applyBorder="1" applyAlignment="1">
      <alignment horizontal="center" vertical="center"/>
    </xf>
    <xf numFmtId="164" fontId="2" fillId="16" borderId="27" xfId="0" applyNumberFormat="1" applyFont="1" applyFill="1" applyBorder="1" applyAlignment="1">
      <alignment horizontal="center" vertical="center"/>
    </xf>
    <xf numFmtId="164" fontId="24" fillId="18" borderId="69" xfId="0" applyNumberFormat="1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164" fontId="2" fillId="16" borderId="37" xfId="0" applyNumberFormat="1" applyFont="1" applyFill="1" applyBorder="1" applyAlignment="1">
      <alignment horizontal="center" vertical="center"/>
    </xf>
    <xf numFmtId="0" fontId="3" fillId="17" borderId="6" xfId="0" applyFont="1" applyFill="1" applyBorder="1" applyAlignment="1">
      <alignment horizontal="center" vertical="center"/>
    </xf>
    <xf numFmtId="0" fontId="29" fillId="2" borderId="0" xfId="0" applyFont="1" applyFill="1" applyAlignment="1">
      <alignment horizontal="left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14" fontId="28" fillId="2" borderId="33" xfId="0" applyNumberFormat="1" applyFont="1" applyFill="1" applyBorder="1" applyAlignment="1">
      <alignment horizontal="center" vertical="center"/>
    </xf>
    <xf numFmtId="14" fontId="28" fillId="2" borderId="40" xfId="0" applyNumberFormat="1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/>
    </xf>
    <xf numFmtId="0" fontId="2" fillId="2" borderId="62" xfId="0" applyFont="1" applyFill="1" applyBorder="1" applyAlignment="1">
      <alignment horizontal="center"/>
    </xf>
  </cellXfs>
  <cellStyles count="2">
    <cellStyle name="Hiperłącze" xfId="1" builtinId="8"/>
    <cellStyle name="Normalny" xfId="0" builtinId="0"/>
  </cellStyles>
  <dxfs count="6">
    <dxf>
      <fill>
        <patternFill>
          <bgColor rgb="FFE8E8E8"/>
        </patternFill>
      </fill>
    </dxf>
    <dxf>
      <fill>
        <patternFill>
          <bgColor rgb="FFE8E8E8"/>
        </patternFill>
      </fill>
    </dxf>
    <dxf>
      <fill>
        <patternFill>
          <bgColor rgb="FFE8E8E8"/>
        </patternFill>
      </fill>
    </dxf>
    <dxf>
      <font>
        <color rgb="FFFF0000"/>
      </font>
    </dxf>
    <dxf>
      <fill>
        <patternFill>
          <bgColor rgb="FFE8E8E8"/>
        </patternFill>
      </fill>
    </dxf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E8E8E8"/>
      <rgbColor rgb="FFFF00FF"/>
      <rgbColor rgb="FF00FFFF"/>
      <rgbColor rgb="FF700000"/>
      <rgbColor rgb="FF008000"/>
      <rgbColor rgb="FF000080"/>
      <rgbColor rgb="FF808000"/>
      <rgbColor rgb="FF800080"/>
      <rgbColor rgb="FF008080"/>
      <rgbColor rgb="FFD9D9D9"/>
      <rgbColor rgb="FF808080"/>
      <rgbColor rgb="FF96DCF8"/>
      <rgbColor rgb="FF993366"/>
      <rgbColor rgb="FFFFFFD1"/>
      <rgbColor rgb="FFDCEAF7"/>
      <rgbColor rgb="FF660066"/>
      <rgbColor rgb="FFF2AA84"/>
      <rgbColor rgb="FF0070C0"/>
      <rgbColor rgb="FFD1D1D1"/>
      <rgbColor rgb="FF000080"/>
      <rgbColor rgb="FFFF00FF"/>
      <rgbColor rgb="FFEEEEEE"/>
      <rgbColor rgb="FF00FFFF"/>
      <rgbColor rgb="FF800080"/>
      <rgbColor rgb="FF800000"/>
      <rgbColor rgb="FF008080"/>
      <rgbColor rgb="FF0000FF"/>
      <rgbColor rgb="FF00CCFF"/>
      <rgbColor rgb="FFC1E5F5"/>
      <rgbColor rgb="FFD9F2D0"/>
      <rgbColor rgb="FFFAE3D6"/>
      <rgbColor rgb="FFA6CAEC"/>
      <rgbColor rgb="FFF2A18F"/>
      <rgbColor rgb="FFF2CFEE"/>
      <rgbColor rgb="FFFBE3D6"/>
      <rgbColor rgb="FF3366FF"/>
      <rgbColor rgb="FF33CCCC"/>
      <rgbColor rgb="FF99CC00"/>
      <rgbColor rgb="FFFFC000"/>
      <rgbColor rgb="FFFF9900"/>
      <rgbColor rgb="FFFF6600"/>
      <rgbColor rgb="FF467886"/>
      <rgbColor rgb="FFFCEDFB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8E8E8"/>
      <color rgb="FFFFFFD1"/>
      <color rgb="FFFAE3D6"/>
      <color rgb="FFF2CF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584200</xdr:colOff>
      <xdr:row>1</xdr:row>
      <xdr:rowOff>15920</xdr:rowOff>
    </xdr:from>
    <xdr:to>
      <xdr:col>9</xdr:col>
      <xdr:colOff>437320</xdr:colOff>
      <xdr:row>10</xdr:row>
      <xdr:rowOff>114300</xdr:rowOff>
    </xdr:to>
    <xdr:pic>
      <xdr:nvPicPr>
        <xdr:cNvPr id="2" name="Obraz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848100" y="193720"/>
          <a:ext cx="1720020" cy="16985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457125</xdr:colOff>
      <xdr:row>5</xdr:row>
      <xdr:rowOff>333450</xdr:rowOff>
    </xdr:from>
    <xdr:to>
      <xdr:col>18</xdr:col>
      <xdr:colOff>229475</xdr:colOff>
      <xdr:row>15</xdr:row>
      <xdr:rowOff>154782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77FB6F4F-24EF-454A-9BA1-565975FB03D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943900" y="1590750"/>
          <a:ext cx="2058350" cy="2069232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523800</xdr:colOff>
      <xdr:row>5</xdr:row>
      <xdr:rowOff>162000</xdr:rowOff>
    </xdr:from>
    <xdr:to>
      <xdr:col>18</xdr:col>
      <xdr:colOff>296150</xdr:colOff>
      <xdr:row>14</xdr:row>
      <xdr:rowOff>140494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010575" y="1419300"/>
          <a:ext cx="2052000" cy="202875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24</xdr:col>
      <xdr:colOff>142875</xdr:colOff>
      <xdr:row>12</xdr:row>
      <xdr:rowOff>95249</xdr:rowOff>
    </xdr:from>
    <xdr:to>
      <xdr:col>24</xdr:col>
      <xdr:colOff>821531</xdr:colOff>
      <xdr:row>12</xdr:row>
      <xdr:rowOff>103980</xdr:rowOff>
    </xdr:to>
    <xdr:cxnSp macro="">
      <xdr:nvCxnSpPr>
        <xdr:cNvPr id="3" name="Łącznik prosty ze strzałką 2">
          <a:extLst>
            <a:ext uri="{FF2B5EF4-FFF2-40B4-BE49-F238E27FC236}">
              <a16:creationId xmlns:a16="http://schemas.microsoft.com/office/drawing/2014/main" id="{245E2C59-951D-4472-9DD9-07BB6F091DD1}"/>
            </a:ext>
          </a:extLst>
        </xdr:cNvPr>
        <xdr:cNvCxnSpPr/>
      </xdr:nvCxnSpPr>
      <xdr:spPr>
        <a:xfrm>
          <a:off x="17522825" y="2543174"/>
          <a:ext cx="681831" cy="11906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142875</xdr:colOff>
      <xdr:row>11</xdr:row>
      <xdr:rowOff>107156</xdr:rowOff>
    </xdr:from>
    <xdr:to>
      <xdr:col>24</xdr:col>
      <xdr:colOff>821531</xdr:colOff>
      <xdr:row>11</xdr:row>
      <xdr:rowOff>115887</xdr:rowOff>
    </xdr:to>
    <xdr:cxnSp macro="">
      <xdr:nvCxnSpPr>
        <xdr:cNvPr id="4" name="Łącznik prosty ze strzałką 3">
          <a:extLst>
            <a:ext uri="{FF2B5EF4-FFF2-40B4-BE49-F238E27FC236}">
              <a16:creationId xmlns:a16="http://schemas.microsoft.com/office/drawing/2014/main" id="{B4DD0D9F-93FD-4167-8253-3C1379DDCF47}"/>
            </a:ext>
          </a:extLst>
        </xdr:cNvPr>
        <xdr:cNvCxnSpPr/>
      </xdr:nvCxnSpPr>
      <xdr:spPr>
        <a:xfrm>
          <a:off x="18157031" y="2917031"/>
          <a:ext cx="678656" cy="8731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57240</xdr:colOff>
      <xdr:row>5</xdr:row>
      <xdr:rowOff>66600</xdr:rowOff>
    </xdr:from>
    <xdr:to>
      <xdr:col>9</xdr:col>
      <xdr:colOff>49417</xdr:colOff>
      <xdr:row>10</xdr:row>
      <xdr:rowOff>102394</xdr:rowOff>
    </xdr:to>
    <xdr:pic>
      <xdr:nvPicPr>
        <xdr:cNvPr id="3" name="Obraz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391240" y="1349300"/>
          <a:ext cx="1878920" cy="18130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100440</xdr:colOff>
      <xdr:row>5</xdr:row>
      <xdr:rowOff>331200</xdr:rowOff>
    </xdr:from>
    <xdr:to>
      <xdr:col>18</xdr:col>
      <xdr:colOff>236880</xdr:colOff>
      <xdr:row>13</xdr:row>
      <xdr:rowOff>168840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283800" y="1617120"/>
          <a:ext cx="2348280" cy="18187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595347</xdr:colOff>
      <xdr:row>0</xdr:row>
      <xdr:rowOff>120090</xdr:rowOff>
    </xdr:from>
    <xdr:to>
      <xdr:col>6</xdr:col>
      <xdr:colOff>826059</xdr:colOff>
      <xdr:row>11</xdr:row>
      <xdr:rowOff>87966</xdr:rowOff>
    </xdr:to>
    <xdr:pic>
      <xdr:nvPicPr>
        <xdr:cNvPr id="4" name="Obraz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70023" y="120090"/>
          <a:ext cx="2113301" cy="2146673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gistrationbb@pzjudo.p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registrationbb@pzjudo.p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mailto:registrationbb@pzjudo.p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mailto:registration@pzjudo.p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33"/>
  <sheetViews>
    <sheetView zoomScale="60" zoomScaleNormal="60" workbookViewId="0">
      <selection activeCell="B24" sqref="B24:I24"/>
    </sheetView>
  </sheetViews>
  <sheetFormatPr defaultColWidth="0" defaultRowHeight="14.4" zeroHeight="1" x14ac:dyDescent="0.3"/>
  <cols>
    <col min="1" max="1" width="2.21875" style="2" customWidth="1"/>
    <col min="2" max="10" width="9.109375" style="2" customWidth="1"/>
    <col min="11" max="12" width="6.77734375" style="2" customWidth="1"/>
    <col min="13" max="13" width="8.77734375" style="2" customWidth="1"/>
    <col min="14" max="14" width="30" style="2" customWidth="1"/>
    <col min="15" max="15" width="3" style="2" customWidth="1"/>
    <col min="16" max="16384" width="10.21875" style="2" hidden="1"/>
  </cols>
  <sheetData>
    <row r="1" spans="2:14" x14ac:dyDescent="0.3"/>
    <row r="2" spans="2:14" x14ac:dyDescent="0.3">
      <c r="B2" s="311"/>
      <c r="C2" s="311"/>
      <c r="D2" s="311"/>
      <c r="E2" s="311"/>
      <c r="F2" s="311"/>
      <c r="G2" s="3"/>
      <c r="H2" s="3"/>
      <c r="I2" s="3"/>
      <c r="J2" s="3"/>
      <c r="K2" s="3"/>
      <c r="L2" s="3"/>
      <c r="M2" s="3"/>
      <c r="N2" s="4"/>
    </row>
    <row r="3" spans="2:14" x14ac:dyDescent="0.3">
      <c r="B3" s="311"/>
      <c r="C3" s="311"/>
      <c r="D3" s="311"/>
      <c r="E3" s="311"/>
      <c r="F3" s="311"/>
      <c r="N3" s="5"/>
    </row>
    <row r="4" spans="2:14" x14ac:dyDescent="0.3">
      <c r="B4" s="311"/>
      <c r="C4" s="311"/>
      <c r="D4" s="311"/>
      <c r="E4" s="311"/>
      <c r="F4" s="311"/>
      <c r="N4" s="5"/>
    </row>
    <row r="5" spans="2:14" x14ac:dyDescent="0.3">
      <c r="B5" s="311"/>
      <c r="C5" s="311"/>
      <c r="D5" s="311"/>
      <c r="E5" s="311"/>
      <c r="F5" s="311"/>
      <c r="N5" s="5"/>
    </row>
    <row r="6" spans="2:14" x14ac:dyDescent="0.3">
      <c r="B6" s="311"/>
      <c r="C6" s="311"/>
      <c r="D6" s="311"/>
      <c r="E6" s="311"/>
      <c r="F6" s="311"/>
      <c r="N6" s="5"/>
    </row>
    <row r="7" spans="2:14" x14ac:dyDescent="0.3">
      <c r="B7" s="311"/>
      <c r="C7" s="311"/>
      <c r="D7" s="311"/>
      <c r="E7" s="311"/>
      <c r="F7" s="311"/>
      <c r="N7" s="5"/>
    </row>
    <row r="8" spans="2:14" x14ac:dyDescent="0.3">
      <c r="B8" s="311"/>
      <c r="C8" s="311"/>
      <c r="D8" s="311"/>
      <c r="E8" s="311"/>
      <c r="F8" s="311"/>
      <c r="N8" s="5"/>
    </row>
    <row r="9" spans="2:14" x14ac:dyDescent="0.3">
      <c r="B9" s="311"/>
      <c r="C9" s="311"/>
      <c r="D9" s="311"/>
      <c r="E9" s="311"/>
      <c r="F9" s="311"/>
      <c r="N9" s="5"/>
    </row>
    <row r="10" spans="2:14" x14ac:dyDescent="0.3">
      <c r="B10" s="6"/>
      <c r="N10" s="5"/>
    </row>
    <row r="11" spans="2:14" ht="19.5" customHeight="1" x14ac:dyDescent="0.5">
      <c r="B11" s="7" t="s">
        <v>0</v>
      </c>
      <c r="C11" s="8"/>
      <c r="D11" s="8"/>
      <c r="E11" s="8"/>
      <c r="F11" s="8"/>
      <c r="G11" s="8"/>
      <c r="H11" s="8"/>
      <c r="I11" s="8"/>
      <c r="N11" s="5"/>
    </row>
    <row r="12" spans="2:14" ht="19.5" customHeight="1" x14ac:dyDescent="0.3">
      <c r="B12" s="310"/>
      <c r="C12" s="310"/>
      <c r="D12" s="310"/>
      <c r="E12" s="310"/>
      <c r="F12" s="310"/>
      <c r="G12" s="310"/>
      <c r="H12" s="310"/>
      <c r="I12" s="310"/>
      <c r="L12" s="9" t="s">
        <v>1</v>
      </c>
      <c r="N12" s="5"/>
    </row>
    <row r="13" spans="2:14" ht="19.5" customHeight="1" x14ac:dyDescent="0.3">
      <c r="B13" s="10"/>
      <c r="C13" s="8"/>
      <c r="D13" s="8"/>
      <c r="E13" s="8"/>
      <c r="F13" s="8"/>
      <c r="G13" s="8"/>
      <c r="H13" s="8"/>
      <c r="I13" s="8"/>
      <c r="L13" s="9" t="s">
        <v>2</v>
      </c>
      <c r="N13" s="5"/>
    </row>
    <row r="14" spans="2:14" ht="19.5" customHeight="1" x14ac:dyDescent="0.5">
      <c r="B14" s="7" t="s">
        <v>3</v>
      </c>
      <c r="C14" s="8"/>
      <c r="D14" s="8"/>
      <c r="E14" s="8"/>
      <c r="F14" s="8"/>
      <c r="G14" s="8"/>
      <c r="H14" s="8"/>
      <c r="I14" s="8"/>
      <c r="L14" s="9" t="s">
        <v>178</v>
      </c>
      <c r="N14" s="5"/>
    </row>
    <row r="15" spans="2:14" ht="19.5" customHeight="1" x14ac:dyDescent="0.3">
      <c r="B15" s="310"/>
      <c r="C15" s="310"/>
      <c r="D15" s="310"/>
      <c r="E15" s="310"/>
      <c r="F15" s="310"/>
      <c r="G15" s="310"/>
      <c r="H15" s="310"/>
      <c r="I15" s="310"/>
      <c r="L15" s="9" t="s">
        <v>177</v>
      </c>
      <c r="N15" s="5"/>
    </row>
    <row r="16" spans="2:14" ht="19.5" customHeight="1" x14ac:dyDescent="0.3">
      <c r="B16" s="10"/>
      <c r="C16" s="8"/>
      <c r="D16" s="8"/>
      <c r="E16" s="8"/>
      <c r="F16" s="8"/>
      <c r="G16" s="8"/>
      <c r="H16" s="8"/>
      <c r="I16" s="8"/>
      <c r="L16" s="9" t="s">
        <v>114</v>
      </c>
      <c r="N16" s="5"/>
    </row>
    <row r="17" spans="2:14" ht="19.5" customHeight="1" x14ac:dyDescent="0.5">
      <c r="B17" s="7" t="s">
        <v>4</v>
      </c>
      <c r="C17" s="8"/>
      <c r="D17" s="8"/>
      <c r="E17" s="8"/>
      <c r="F17" s="8"/>
      <c r="G17" s="8"/>
      <c r="H17" s="8"/>
      <c r="I17" s="8"/>
      <c r="L17" s="9" t="s">
        <v>176</v>
      </c>
      <c r="N17" s="5"/>
    </row>
    <row r="18" spans="2:14" ht="19.5" customHeight="1" x14ac:dyDescent="0.3">
      <c r="B18" s="310"/>
      <c r="C18" s="310"/>
      <c r="D18" s="310"/>
      <c r="E18" s="310"/>
      <c r="F18" s="310"/>
      <c r="G18" s="310"/>
      <c r="H18" s="310"/>
      <c r="I18" s="310"/>
      <c r="L18" s="8"/>
      <c r="N18" s="5"/>
    </row>
    <row r="19" spans="2:14" ht="19.5" customHeight="1" x14ac:dyDescent="0.3">
      <c r="B19" s="10"/>
      <c r="C19" s="8"/>
      <c r="D19" s="8"/>
      <c r="E19" s="8"/>
      <c r="F19" s="8"/>
      <c r="G19" s="8"/>
      <c r="H19" s="8"/>
      <c r="I19" s="8"/>
      <c r="N19" s="5"/>
    </row>
    <row r="20" spans="2:14" ht="19.5" customHeight="1" x14ac:dyDescent="0.5">
      <c r="B20" s="7" t="s">
        <v>5</v>
      </c>
      <c r="C20" s="8"/>
      <c r="D20" s="8"/>
      <c r="E20" s="8"/>
      <c r="F20" s="8"/>
      <c r="G20" s="8"/>
      <c r="H20" s="8"/>
      <c r="I20" s="8"/>
      <c r="L20" s="8"/>
      <c r="N20" s="5"/>
    </row>
    <row r="21" spans="2:14" ht="19.5" customHeight="1" x14ac:dyDescent="0.3">
      <c r="B21" s="310"/>
      <c r="C21" s="310"/>
      <c r="D21" s="310"/>
      <c r="E21" s="310"/>
      <c r="F21" s="310"/>
      <c r="G21" s="310"/>
      <c r="H21" s="310"/>
      <c r="I21" s="310"/>
      <c r="N21" s="5"/>
    </row>
    <row r="22" spans="2:14" ht="19.5" customHeight="1" x14ac:dyDescent="0.3">
      <c r="B22" s="11"/>
      <c r="C22" s="12"/>
      <c r="D22" s="12"/>
      <c r="E22" s="12"/>
      <c r="F22" s="12"/>
      <c r="G22" s="12"/>
      <c r="H22" s="12"/>
      <c r="I22" s="12"/>
      <c r="N22" s="5"/>
    </row>
    <row r="23" spans="2:14" ht="19.5" customHeight="1" x14ac:dyDescent="0.5">
      <c r="B23" s="7" t="s">
        <v>6</v>
      </c>
      <c r="C23" s="8"/>
      <c r="D23" s="8"/>
      <c r="E23" s="8"/>
      <c r="F23" s="8"/>
      <c r="G23" s="8"/>
      <c r="H23" s="8"/>
      <c r="I23" s="8"/>
      <c r="N23" s="5"/>
    </row>
    <row r="24" spans="2:14" ht="19.5" customHeight="1" x14ac:dyDescent="0.3">
      <c r="B24" s="310"/>
      <c r="C24" s="310"/>
      <c r="D24" s="310"/>
      <c r="E24" s="310"/>
      <c r="F24" s="310"/>
      <c r="G24" s="310"/>
      <c r="H24" s="310"/>
      <c r="I24" s="310"/>
      <c r="N24" s="5"/>
    </row>
    <row r="25" spans="2:14" ht="19.5" customHeight="1" x14ac:dyDescent="0.3">
      <c r="B25" s="6" t="s">
        <v>116</v>
      </c>
      <c r="N25" s="5"/>
    </row>
    <row r="26" spans="2:14" ht="38.25" customHeight="1" x14ac:dyDescent="0.6">
      <c r="B26" s="13" t="s">
        <v>7</v>
      </c>
      <c r="C26" s="14"/>
      <c r="N26" s="5"/>
    </row>
    <row r="27" spans="2:14" ht="15" customHeight="1" x14ac:dyDescent="0.3">
      <c r="B27" s="6"/>
      <c r="N27" s="5"/>
    </row>
    <row r="28" spans="2:14" ht="15" customHeight="1" x14ac:dyDescent="0.3">
      <c r="B28" s="6"/>
      <c r="N28" s="5"/>
    </row>
    <row r="29" spans="2:14" x14ac:dyDescent="0.3">
      <c r="B29" s="6"/>
      <c r="N29" s="5"/>
    </row>
    <row r="30" spans="2:14" x14ac:dyDescent="0.3">
      <c r="B30" s="6"/>
      <c r="N30" s="5"/>
    </row>
    <row r="31" spans="2:14" x14ac:dyDescent="0.3">
      <c r="B31" s="6"/>
      <c r="N31" s="5"/>
    </row>
    <row r="32" spans="2:14" x14ac:dyDescent="0.3">
      <c r="B32" s="15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7"/>
    </row>
    <row r="33" x14ac:dyDescent="0.3"/>
  </sheetData>
  <sheetProtection algorithmName="SHA-512" hashValue="z4qIGrOZjcZJgR+m1Jf89oMuSnsQUDV/oos5wwOV/tKFYrW1qI/4yTwViQVhv/MY3H3KIpMruaYjTSNoKDL6Rw==" saltValue="AXdS+gIrw0o1GOxGd/UsHg==" spinCount="100000" sheet="1" selectLockedCells="1"/>
  <mergeCells count="6">
    <mergeCell ref="B24:I24"/>
    <mergeCell ref="B2:F9"/>
    <mergeCell ref="B12:I12"/>
    <mergeCell ref="B15:I15"/>
    <mergeCell ref="B18:I18"/>
    <mergeCell ref="B21:I21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83A1E-1ED8-45DA-8BB6-34B240E11983}">
  <dimension ref="A1:AK63"/>
  <sheetViews>
    <sheetView topLeftCell="A18" zoomScale="80" zoomScaleNormal="80" workbookViewId="0">
      <selection activeCell="S35" sqref="S35"/>
    </sheetView>
  </sheetViews>
  <sheetFormatPr defaultColWidth="8.44140625" defaultRowHeight="0" customHeight="1" zeroHeight="1" x14ac:dyDescent="0.3"/>
  <cols>
    <col min="1" max="1" width="4.44140625" customWidth="1"/>
    <col min="2" max="2" width="6.21875" customWidth="1"/>
    <col min="3" max="3" width="13.77734375" customWidth="1"/>
    <col min="4" max="4" width="11.21875" customWidth="1"/>
    <col min="5" max="5" width="5.5546875" customWidth="1"/>
    <col min="6" max="6" width="14.44140625" style="18" customWidth="1"/>
    <col min="7" max="7" width="11" customWidth="1"/>
    <col min="8" max="11" width="9.109375" customWidth="1"/>
    <col min="12" max="12" width="11.21875" customWidth="1"/>
    <col min="13" max="16" width="9.109375" customWidth="1"/>
    <col min="17" max="17" width="5.77734375" customWidth="1"/>
    <col min="18" max="18" width="5.77734375" hidden="1" customWidth="1"/>
    <col min="19" max="19" width="22" customWidth="1"/>
    <col min="20" max="20" width="12.21875" customWidth="1"/>
    <col min="21" max="21" width="21" customWidth="1"/>
    <col min="22" max="22" width="13.6640625" customWidth="1"/>
    <col min="23" max="23" width="11.5546875" customWidth="1"/>
    <col min="24" max="24" width="13.77734375" customWidth="1"/>
    <col min="25" max="25" width="10" customWidth="1"/>
    <col min="26" max="26" width="6.21875" customWidth="1"/>
    <col min="27" max="27" width="15.5546875" customWidth="1"/>
    <col min="28" max="28" width="9.44140625" customWidth="1"/>
    <col min="29" max="31" width="9.109375" hidden="1" customWidth="1"/>
    <col min="32" max="32" width="9.109375" customWidth="1"/>
    <col min="33" max="33" width="12.21875" customWidth="1"/>
    <col min="34" max="34" width="16" hidden="1" customWidth="1"/>
    <col min="35" max="37" width="8.44140625" hidden="1" customWidth="1"/>
  </cols>
  <sheetData>
    <row r="1" spans="1:37" ht="23.25" customHeight="1" thickBot="1" x14ac:dyDescent="0.45">
      <c r="A1" s="19" t="s">
        <v>8</v>
      </c>
      <c r="B1" s="20"/>
      <c r="C1" s="20"/>
      <c r="D1" s="20"/>
      <c r="E1" s="20"/>
      <c r="F1" s="21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1"/>
      <c r="Z1" s="1"/>
      <c r="AA1" s="1"/>
      <c r="AB1" s="20"/>
      <c r="AC1" s="20"/>
      <c r="AD1" s="20"/>
      <c r="AE1" s="20"/>
      <c r="AF1" s="22"/>
    </row>
    <row r="2" spans="1:37" ht="23.25" customHeight="1" thickBot="1" x14ac:dyDescent="0.35">
      <c r="A2" s="23"/>
      <c r="B2" s="2"/>
      <c r="C2" s="2"/>
      <c r="D2" s="2"/>
      <c r="E2" s="2"/>
      <c r="F2" s="24"/>
      <c r="G2" s="350" t="s">
        <v>131</v>
      </c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350"/>
      <c r="U2" s="2"/>
      <c r="V2" s="314" t="s">
        <v>139</v>
      </c>
      <c r="W2" s="353">
        <v>70</v>
      </c>
      <c r="X2" s="2"/>
      <c r="Y2" s="25"/>
      <c r="Z2" s="25"/>
      <c r="AA2" s="25"/>
      <c r="AB2" s="2"/>
      <c r="AC2" s="2"/>
      <c r="AD2" s="2"/>
      <c r="AE2" s="2"/>
      <c r="AF2" s="26"/>
    </row>
    <row r="3" spans="1:37" ht="23.25" customHeight="1" thickBot="1" x14ac:dyDescent="0.35">
      <c r="A3" s="23"/>
      <c r="B3" s="351" t="s">
        <v>129</v>
      </c>
      <c r="C3" s="351"/>
      <c r="D3" s="351"/>
      <c r="E3" s="351"/>
      <c r="G3" s="350"/>
      <c r="H3" s="350"/>
      <c r="I3" s="350"/>
      <c r="J3" s="350"/>
      <c r="K3" s="350"/>
      <c r="L3" s="350"/>
      <c r="M3" s="350"/>
      <c r="N3" s="350"/>
      <c r="O3" s="350"/>
      <c r="P3" s="350"/>
      <c r="Q3" s="350"/>
      <c r="R3" s="350"/>
      <c r="S3" s="350"/>
      <c r="T3" s="350"/>
      <c r="U3" s="2"/>
      <c r="V3" s="314"/>
      <c r="W3" s="353"/>
      <c r="X3" s="2"/>
      <c r="Y3" s="25"/>
      <c r="Z3" s="25"/>
      <c r="AA3" s="25"/>
      <c r="AB3" s="2"/>
      <c r="AC3" s="2"/>
    </row>
    <row r="4" spans="1:37" ht="15.75" customHeight="1" thickBot="1" x14ac:dyDescent="0.35">
      <c r="A4" s="23"/>
      <c r="B4" s="2" t="s">
        <v>9</v>
      </c>
      <c r="C4" s="2"/>
      <c r="D4" s="2"/>
      <c r="E4" s="2"/>
      <c r="F4" s="24"/>
      <c r="G4" s="350"/>
      <c r="H4" s="350"/>
      <c r="I4" s="350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2"/>
      <c r="V4" s="352"/>
      <c r="W4" s="354"/>
      <c r="X4" s="2"/>
      <c r="Y4" s="25"/>
      <c r="Z4" s="25"/>
      <c r="AA4" s="2"/>
      <c r="AB4" s="2"/>
      <c r="AC4" s="2"/>
      <c r="AD4" s="2"/>
      <c r="AE4" s="2"/>
      <c r="AF4" s="26"/>
    </row>
    <row r="5" spans="1:37" ht="15.75" customHeight="1" thickBot="1" x14ac:dyDescent="0.35">
      <c r="A5" s="23"/>
      <c r="B5" s="2" t="s">
        <v>3</v>
      </c>
      <c r="C5" s="27" t="s">
        <v>130</v>
      </c>
      <c r="D5" s="2"/>
      <c r="E5" s="2"/>
      <c r="F5" s="24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2"/>
      <c r="V5" s="2"/>
      <c r="W5" s="2"/>
      <c r="X5" s="230"/>
      <c r="Y5" s="28"/>
      <c r="Z5" s="28"/>
      <c r="AA5" s="29"/>
      <c r="AB5" s="2"/>
      <c r="AC5" s="2"/>
      <c r="AD5" s="2"/>
      <c r="AE5" s="2"/>
      <c r="AF5" s="26"/>
    </row>
    <row r="6" spans="1:37" ht="33.75" customHeight="1" thickBot="1" x14ac:dyDescent="0.35">
      <c r="A6" s="23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360" t="s">
        <v>11</v>
      </c>
      <c r="W6" s="361"/>
      <c r="X6" s="362"/>
      <c r="Y6" s="30"/>
      <c r="Z6" s="30"/>
      <c r="AA6" s="31"/>
      <c r="AB6" s="2"/>
      <c r="AC6" s="2"/>
      <c r="AD6" s="2"/>
      <c r="AE6" s="2"/>
      <c r="AF6" s="26"/>
    </row>
    <row r="7" spans="1:37" ht="29.25" customHeight="1" thickBot="1" x14ac:dyDescent="0.35">
      <c r="A7" s="23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37" t="s">
        <v>12</v>
      </c>
      <c r="W7" s="238" t="s">
        <v>13</v>
      </c>
      <c r="X7" s="239" t="s">
        <v>14</v>
      </c>
      <c r="Y7" s="25"/>
      <c r="Z7" s="25"/>
      <c r="AA7" s="31"/>
      <c r="AB7" s="2"/>
      <c r="AC7" s="2"/>
      <c r="AD7" s="2"/>
      <c r="AE7" s="2"/>
      <c r="AF7" s="26"/>
    </row>
    <row r="8" spans="1:37" ht="14.4" x14ac:dyDescent="0.3">
      <c r="A8" s="23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358" t="s">
        <v>140</v>
      </c>
      <c r="U8" s="187" t="s">
        <v>142</v>
      </c>
      <c r="V8" s="32">
        <v>700</v>
      </c>
      <c r="W8" s="32">
        <v>540</v>
      </c>
      <c r="X8" s="235">
        <v>473</v>
      </c>
      <c r="Y8" s="294" t="s">
        <v>165</v>
      </c>
      <c r="Z8" s="25"/>
      <c r="AA8" s="31"/>
      <c r="AB8" s="2"/>
      <c r="AC8" s="2"/>
      <c r="AD8" s="2"/>
      <c r="AE8" s="2"/>
      <c r="AF8" s="26"/>
      <c r="AH8" t="s">
        <v>119</v>
      </c>
      <c r="AI8" t="s">
        <v>12</v>
      </c>
      <c r="AJ8" t="s">
        <v>13</v>
      </c>
    </row>
    <row r="9" spans="1:37" ht="14.55" customHeight="1" x14ac:dyDescent="0.3">
      <c r="A9" s="23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359"/>
      <c r="U9" s="234" t="s">
        <v>143</v>
      </c>
      <c r="V9" s="162">
        <v>968</v>
      </c>
      <c r="W9" s="162">
        <v>810</v>
      </c>
      <c r="X9" s="163">
        <v>744</v>
      </c>
      <c r="Y9" s="294" t="s">
        <v>165</v>
      </c>
      <c r="Z9" s="25"/>
      <c r="AA9" s="31"/>
      <c r="AB9" s="2"/>
      <c r="AC9" s="2"/>
      <c r="AD9" s="2"/>
      <c r="AE9" s="2"/>
      <c r="AF9" s="26"/>
      <c r="AH9" t="s">
        <v>120</v>
      </c>
      <c r="AI9" t="s">
        <v>12</v>
      </c>
      <c r="AJ9" t="s">
        <v>13</v>
      </c>
      <c r="AK9" t="s">
        <v>14</v>
      </c>
    </row>
    <row r="10" spans="1:37" ht="14.55" customHeight="1" x14ac:dyDescent="0.3">
      <c r="A10" s="23"/>
      <c r="B10" s="2"/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355" t="s">
        <v>141</v>
      </c>
      <c r="U10" s="188" t="s">
        <v>144</v>
      </c>
      <c r="V10" s="232">
        <v>600</v>
      </c>
      <c r="W10" s="232">
        <v>441</v>
      </c>
      <c r="X10" s="233">
        <v>374</v>
      </c>
      <c r="Y10" s="294" t="s">
        <v>141</v>
      </c>
      <c r="Z10" s="25"/>
      <c r="AA10" s="31"/>
      <c r="AB10" s="2"/>
      <c r="AC10" s="2"/>
      <c r="AD10" s="2"/>
      <c r="AE10" s="2"/>
      <c r="AF10" s="26"/>
    </row>
    <row r="11" spans="1:37" ht="14.55" customHeight="1" x14ac:dyDescent="0.3">
      <c r="A11" s="23"/>
      <c r="B11" s="2"/>
      <c r="C11" s="2"/>
      <c r="D11" s="2"/>
      <c r="E11" s="2"/>
      <c r="F11" s="24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356"/>
      <c r="U11" s="188" t="s">
        <v>145</v>
      </c>
      <c r="V11" s="232">
        <v>870</v>
      </c>
      <c r="W11" s="232">
        <v>712</v>
      </c>
      <c r="X11" s="233">
        <v>645</v>
      </c>
      <c r="Y11" s="294" t="s">
        <v>141</v>
      </c>
      <c r="Z11" s="25"/>
      <c r="AA11" s="31"/>
      <c r="AB11" s="2"/>
      <c r="AC11" s="2"/>
      <c r="AD11" s="2"/>
      <c r="AE11" s="2"/>
      <c r="AF11" s="26"/>
    </row>
    <row r="12" spans="1:37" ht="14.55" customHeight="1" x14ac:dyDescent="0.3">
      <c r="A12" s="23"/>
      <c r="B12" s="2"/>
      <c r="C12" s="2"/>
      <c r="D12" s="2"/>
      <c r="E12" s="2"/>
      <c r="F12" s="24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356"/>
      <c r="U12" s="188" t="s">
        <v>146</v>
      </c>
      <c r="V12" s="232">
        <v>600</v>
      </c>
      <c r="W12" s="232">
        <v>441</v>
      </c>
      <c r="X12" s="233">
        <v>374</v>
      </c>
      <c r="Y12" s="294" t="s">
        <v>141</v>
      </c>
      <c r="Z12" s="25"/>
      <c r="AA12" s="31"/>
      <c r="AB12" s="2"/>
      <c r="AC12" s="2"/>
      <c r="AD12" s="2"/>
      <c r="AE12" s="2"/>
      <c r="AF12" s="26"/>
    </row>
    <row r="13" spans="1:37" ht="14.55" customHeight="1" x14ac:dyDescent="0.3">
      <c r="A13" s="23"/>
      <c r="B13" s="2"/>
      <c r="C13" s="2"/>
      <c r="D13" s="2"/>
      <c r="E13" s="2"/>
      <c r="F13" s="24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356"/>
      <c r="U13" s="188" t="s">
        <v>147</v>
      </c>
      <c r="V13" s="232">
        <v>870</v>
      </c>
      <c r="W13" s="232">
        <v>712</v>
      </c>
      <c r="X13" s="233">
        <v>645</v>
      </c>
      <c r="Y13" s="294" t="s">
        <v>141</v>
      </c>
      <c r="Z13" s="25"/>
      <c r="AA13" s="31"/>
      <c r="AB13" s="2"/>
      <c r="AC13" s="2"/>
      <c r="AD13" s="2"/>
      <c r="AE13" s="2"/>
      <c r="AF13" s="26"/>
    </row>
    <row r="14" spans="1:37" ht="14.55" customHeight="1" x14ac:dyDescent="0.3">
      <c r="A14" s="23"/>
      <c r="B14" s="2"/>
      <c r="C14" s="2"/>
      <c r="D14" s="2"/>
      <c r="E14" s="2"/>
      <c r="F14" s="24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356"/>
      <c r="U14" s="188" t="s">
        <v>148</v>
      </c>
      <c r="V14" s="232">
        <v>600</v>
      </c>
      <c r="W14" s="232">
        <v>441</v>
      </c>
      <c r="X14" s="233">
        <v>374</v>
      </c>
      <c r="Y14" s="294" t="s">
        <v>141</v>
      </c>
      <c r="Z14" s="25"/>
      <c r="AA14" s="31"/>
      <c r="AB14" s="2"/>
      <c r="AC14" s="2"/>
      <c r="AD14" s="2"/>
      <c r="AE14" s="2"/>
      <c r="AF14" s="26"/>
    </row>
    <row r="15" spans="1:37" ht="15" thickBot="1" x14ac:dyDescent="0.35">
      <c r="A15" s="23"/>
      <c r="B15" s="8" t="s">
        <v>15</v>
      </c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357"/>
      <c r="U15" s="240" t="s">
        <v>149</v>
      </c>
      <c r="V15" s="33">
        <v>870</v>
      </c>
      <c r="W15" s="33">
        <v>712</v>
      </c>
      <c r="X15" s="236">
        <v>645</v>
      </c>
      <c r="Y15" s="294" t="s">
        <v>141</v>
      </c>
      <c r="Z15" s="2"/>
      <c r="AA15" s="31"/>
      <c r="AB15" s="2"/>
      <c r="AC15" s="2"/>
      <c r="AD15" s="2"/>
      <c r="AE15" s="2"/>
      <c r="AF15" s="26"/>
      <c r="AH15" t="s">
        <v>121</v>
      </c>
      <c r="AI15" t="s">
        <v>12</v>
      </c>
      <c r="AJ15" t="s">
        <v>13</v>
      </c>
    </row>
    <row r="16" spans="1:37" ht="15" thickBot="1" x14ac:dyDescent="0.35">
      <c r="A16" s="23"/>
      <c r="B16" s="34" t="s">
        <v>16</v>
      </c>
      <c r="C16" s="35"/>
      <c r="D16" s="35"/>
      <c r="E16" s="35"/>
      <c r="F16" s="36"/>
      <c r="G16" s="35"/>
      <c r="H16" s="35" t="s">
        <v>4</v>
      </c>
      <c r="I16" s="35"/>
      <c r="J16" s="35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30"/>
      <c r="Z16" s="30"/>
      <c r="AA16" s="31"/>
      <c r="AB16" s="2"/>
      <c r="AC16" s="2"/>
      <c r="AD16" s="2"/>
      <c r="AE16" s="2"/>
      <c r="AF16" s="26"/>
    </row>
    <row r="17" spans="1:32" ht="15" thickBot="1" x14ac:dyDescent="0.35">
      <c r="A17" s="23"/>
      <c r="B17" s="340" t="str">
        <f>IF('1. Summary'!B12="","",'1. Summary'!B12)</f>
        <v/>
      </c>
      <c r="C17" s="340"/>
      <c r="D17" s="340"/>
      <c r="E17" s="340"/>
      <c r="F17" s="340"/>
      <c r="G17" s="35"/>
      <c r="H17" s="340" t="str">
        <f>IF('1. Summary'!B18="","",'1. Summary'!B18)</f>
        <v/>
      </c>
      <c r="I17" s="340"/>
      <c r="J17" s="340"/>
      <c r="K17" s="340"/>
      <c r="L17" s="340"/>
      <c r="M17" s="340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6"/>
    </row>
    <row r="18" spans="1:32" ht="16.2" thickBot="1" x14ac:dyDescent="0.35">
      <c r="A18" s="23"/>
      <c r="B18" s="35" t="s">
        <v>3</v>
      </c>
      <c r="C18" s="35"/>
      <c r="D18" s="35"/>
      <c r="E18" s="35"/>
      <c r="F18" s="36"/>
      <c r="G18" s="35"/>
      <c r="H18" s="35" t="s">
        <v>5</v>
      </c>
      <c r="I18" s="35"/>
      <c r="J18" s="35"/>
      <c r="K18" s="2"/>
      <c r="L18" s="2"/>
      <c r="M18" s="2"/>
      <c r="N18" s="2"/>
      <c r="O18" s="2"/>
      <c r="P18" s="2"/>
      <c r="Q18" s="2"/>
      <c r="R18" s="2"/>
      <c r="S18" s="2"/>
      <c r="T18" s="227" t="s">
        <v>125</v>
      </c>
      <c r="U18" s="228"/>
      <c r="V18" s="227"/>
      <c r="W18" s="227"/>
      <c r="X18" s="227"/>
      <c r="Y18" s="2"/>
      <c r="Z18" s="2"/>
      <c r="AA18" s="2"/>
      <c r="AB18" s="2"/>
      <c r="AC18" s="2"/>
      <c r="AD18" s="2"/>
      <c r="AE18" s="2"/>
      <c r="AF18" s="26"/>
    </row>
    <row r="19" spans="1:32" ht="15" thickBot="1" x14ac:dyDescent="0.35">
      <c r="A19" s="23"/>
      <c r="B19" s="340" t="str">
        <f>IF('1. Summary'!B15="","",'1. Summary'!B15)</f>
        <v/>
      </c>
      <c r="C19" s="340"/>
      <c r="D19" s="340"/>
      <c r="E19" s="340"/>
      <c r="F19" s="340"/>
      <c r="G19" s="2"/>
      <c r="H19" s="340" t="str">
        <f>IF('1. Summary'!B21="","",'1. Summary'!B21)</f>
        <v/>
      </c>
      <c r="I19" s="340"/>
      <c r="J19" s="340"/>
      <c r="K19" s="340"/>
      <c r="L19" s="340"/>
      <c r="M19" s="340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6"/>
    </row>
    <row r="20" spans="1:32" ht="14.4" x14ac:dyDescent="0.3">
      <c r="A20" s="23"/>
      <c r="B20" s="2"/>
      <c r="C20" s="2"/>
      <c r="D20" s="2"/>
      <c r="E20" s="2"/>
      <c r="F20" s="24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6"/>
    </row>
    <row r="21" spans="1:32" ht="15" thickBot="1" x14ac:dyDescent="0.35">
      <c r="A21" s="23"/>
      <c r="B21" s="2"/>
      <c r="C21" s="2"/>
      <c r="D21" s="2"/>
      <c r="E21" s="2"/>
      <c r="F21" s="24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6"/>
    </row>
    <row r="22" spans="1:32" ht="15" customHeight="1" thickBot="1" x14ac:dyDescent="0.35">
      <c r="A22" s="23"/>
      <c r="B22" s="341" t="s">
        <v>17</v>
      </c>
      <c r="C22" s="343" t="s">
        <v>18</v>
      </c>
      <c r="D22" s="345" t="s">
        <v>19</v>
      </c>
      <c r="E22" s="345" t="s">
        <v>20</v>
      </c>
      <c r="F22" s="347" t="s">
        <v>21</v>
      </c>
      <c r="G22" s="349" t="s">
        <v>22</v>
      </c>
      <c r="H22" s="349"/>
      <c r="I22" s="349"/>
      <c r="J22" s="349"/>
      <c r="K22" s="349"/>
      <c r="L22" s="349"/>
      <c r="M22" s="349"/>
      <c r="N22" s="349"/>
      <c r="O22" s="349"/>
      <c r="P22" s="349"/>
      <c r="Q22" s="314" t="s">
        <v>23</v>
      </c>
      <c r="R22" s="285"/>
      <c r="S22" s="328" t="s">
        <v>24</v>
      </c>
      <c r="T22" s="329"/>
      <c r="U22" s="329"/>
      <c r="V22" s="329"/>
      <c r="W22" s="329"/>
      <c r="X22" s="329"/>
      <c r="Y22" s="329"/>
      <c r="Z22" s="330"/>
      <c r="AA22" s="315" t="s">
        <v>175</v>
      </c>
      <c r="AB22" s="2" t="s">
        <v>163</v>
      </c>
      <c r="AC22" s="2"/>
      <c r="AD22" s="2"/>
      <c r="AE22" s="2"/>
      <c r="AF22" s="26"/>
    </row>
    <row r="23" spans="1:32" ht="15.6" thickTop="1" thickBot="1" x14ac:dyDescent="0.35">
      <c r="A23" s="23"/>
      <c r="B23" s="341"/>
      <c r="C23" s="343"/>
      <c r="D23" s="345"/>
      <c r="E23" s="345"/>
      <c r="F23" s="347"/>
      <c r="G23" s="349"/>
      <c r="H23" s="349"/>
      <c r="I23" s="349"/>
      <c r="J23" s="349"/>
      <c r="K23" s="349"/>
      <c r="L23" s="349"/>
      <c r="M23" s="349"/>
      <c r="N23" s="349"/>
      <c r="O23" s="349"/>
      <c r="P23" s="349"/>
      <c r="Q23" s="314"/>
      <c r="R23" s="285"/>
      <c r="S23" s="331"/>
      <c r="T23" s="332"/>
      <c r="U23" s="332"/>
      <c r="V23" s="332"/>
      <c r="W23" s="332"/>
      <c r="X23" s="332"/>
      <c r="Y23" s="332"/>
      <c r="Z23" s="333"/>
      <c r="AA23" s="315"/>
      <c r="AB23" s="2"/>
      <c r="AC23" s="2"/>
      <c r="AD23" s="2"/>
      <c r="AE23" s="2"/>
      <c r="AF23" s="26"/>
    </row>
    <row r="24" spans="1:32" ht="30.75" customHeight="1" thickTop="1" thickBot="1" x14ac:dyDescent="0.35">
      <c r="A24" s="23"/>
      <c r="B24" s="341"/>
      <c r="C24" s="343"/>
      <c r="D24" s="345"/>
      <c r="E24" s="345"/>
      <c r="F24" s="347"/>
      <c r="G24" s="317" t="s">
        <v>26</v>
      </c>
      <c r="H24" s="317"/>
      <c r="I24" s="317"/>
      <c r="J24" s="317"/>
      <c r="K24" s="318"/>
      <c r="L24" s="318" t="s">
        <v>27</v>
      </c>
      <c r="M24" s="318"/>
      <c r="N24" s="318"/>
      <c r="O24" s="318"/>
      <c r="P24" s="318"/>
      <c r="Q24" s="314"/>
      <c r="R24" s="285"/>
      <c r="S24" s="319" t="s">
        <v>152</v>
      </c>
      <c r="T24" s="323" t="s">
        <v>151</v>
      </c>
      <c r="U24" s="324"/>
      <c r="V24" s="324"/>
      <c r="W24" s="324"/>
      <c r="X24" s="325"/>
      <c r="Y24" s="321" t="s">
        <v>117</v>
      </c>
      <c r="Z24" s="326" t="s">
        <v>23</v>
      </c>
      <c r="AA24" s="315"/>
      <c r="AB24" s="2"/>
      <c r="AC24" s="2"/>
      <c r="AD24" s="2"/>
      <c r="AE24" s="2"/>
      <c r="AF24" s="26"/>
    </row>
    <row r="25" spans="1:32" ht="15.6" thickTop="1" thickBot="1" x14ac:dyDescent="0.35">
      <c r="A25" s="23"/>
      <c r="B25" s="342"/>
      <c r="C25" s="344"/>
      <c r="D25" s="346"/>
      <c r="E25" s="346"/>
      <c r="F25" s="348"/>
      <c r="G25" s="165" t="s">
        <v>30</v>
      </c>
      <c r="H25" s="166" t="s">
        <v>31</v>
      </c>
      <c r="I25" s="166" t="s">
        <v>32</v>
      </c>
      <c r="J25" s="167" t="s">
        <v>33</v>
      </c>
      <c r="K25" s="168" t="s">
        <v>34</v>
      </c>
      <c r="L25" s="165" t="s">
        <v>30</v>
      </c>
      <c r="M25" s="166" t="s">
        <v>31</v>
      </c>
      <c r="N25" s="166" t="s">
        <v>32</v>
      </c>
      <c r="O25" s="167" t="s">
        <v>33</v>
      </c>
      <c r="P25" s="168" t="s">
        <v>34</v>
      </c>
      <c r="Q25" s="314"/>
      <c r="R25" s="285"/>
      <c r="S25" s="320"/>
      <c r="T25" s="364" t="s">
        <v>150</v>
      </c>
      <c r="U25" s="365"/>
      <c r="V25" s="365"/>
      <c r="W25" s="365"/>
      <c r="X25" s="366"/>
      <c r="Y25" s="322"/>
      <c r="Z25" s="327"/>
      <c r="AA25" s="316"/>
      <c r="AB25" s="2"/>
      <c r="AC25" s="2"/>
      <c r="AD25" s="2" t="s">
        <v>164</v>
      </c>
      <c r="AE25" s="2" t="s">
        <v>35</v>
      </c>
      <c r="AF25" s="26"/>
    </row>
    <row r="26" spans="1:32" ht="14.4" x14ac:dyDescent="0.3">
      <c r="A26" s="23"/>
      <c r="B26" s="174" t="s">
        <v>36</v>
      </c>
      <c r="C26" s="175" t="s">
        <v>37</v>
      </c>
      <c r="D26" s="176" t="s">
        <v>38</v>
      </c>
      <c r="E26" s="177" t="s">
        <v>39</v>
      </c>
      <c r="F26" s="181" t="s">
        <v>40</v>
      </c>
      <c r="G26" s="183">
        <v>45793</v>
      </c>
      <c r="H26" s="178">
        <v>0.625</v>
      </c>
      <c r="I26" s="176" t="s">
        <v>41</v>
      </c>
      <c r="J26" s="176" t="s">
        <v>42</v>
      </c>
      <c r="K26" s="184" t="s">
        <v>43</v>
      </c>
      <c r="L26" s="183">
        <v>45796</v>
      </c>
      <c r="M26" s="178">
        <v>0.29166666666666702</v>
      </c>
      <c r="N26" s="176" t="s">
        <v>42</v>
      </c>
      <c r="O26" s="176" t="s">
        <v>41</v>
      </c>
      <c r="P26" s="184" t="s">
        <v>44</v>
      </c>
      <c r="Q26" s="287" t="s">
        <v>45</v>
      </c>
      <c r="R26" s="286"/>
      <c r="S26" s="193" t="s">
        <v>142</v>
      </c>
      <c r="T26" s="367" t="s">
        <v>12</v>
      </c>
      <c r="U26" s="368"/>
      <c r="V26" s="368"/>
      <c r="W26" s="368"/>
      <c r="X26" s="369"/>
      <c r="Y26" s="256" t="str">
        <f t="shared" ref="Y26:Y53" si="0">IF(LEFT(F26)=" ",25,"")</f>
        <v/>
      </c>
      <c r="Z26" s="256">
        <f>IF(Q26="Yes",70,"")</f>
        <v>70</v>
      </c>
      <c r="AA26" s="223">
        <f t="shared" ref="AA26:AA53" si="1">IFERROR(SUM(AC26:AE26),"choose hotel")</f>
        <v>770</v>
      </c>
      <c r="AB26" s="2"/>
      <c r="AC26" s="299">
        <f t="shared" ref="AC26:AC53" si="2">IF(T26="Single",VLOOKUP($S26,$U$8:$X$15,2,FALSE()),0)+IF(T26="Twin",VLOOKUP($S26,$U$8:$X$15,3,FALSE()),0)+IF(T26="Triple",VLOOKUP($S26,$U$8:$X$15,4,FALSE()),0)</f>
        <v>700</v>
      </c>
      <c r="AD26" s="299" t="str">
        <f t="shared" ref="AD26:AD53" si="3">Y26</f>
        <v/>
      </c>
      <c r="AE26" s="300">
        <f t="shared" ref="AE26:AE53" si="4">IF(Q26="Yes",$W$2,0)</f>
        <v>70</v>
      </c>
      <c r="AF26" s="26"/>
    </row>
    <row r="27" spans="1:32" ht="14.4" x14ac:dyDescent="0.3">
      <c r="A27" s="23"/>
      <c r="B27" s="180" t="s">
        <v>46</v>
      </c>
      <c r="C27" s="169" t="s">
        <v>47</v>
      </c>
      <c r="D27" s="170" t="s">
        <v>48</v>
      </c>
      <c r="E27" s="171" t="s">
        <v>49</v>
      </c>
      <c r="F27" s="182" t="s">
        <v>90</v>
      </c>
      <c r="G27" s="185">
        <v>45793</v>
      </c>
      <c r="H27" s="172">
        <v>0.52083333333333304</v>
      </c>
      <c r="I27" s="170" t="s">
        <v>51</v>
      </c>
      <c r="J27" s="170" t="s">
        <v>52</v>
      </c>
      <c r="K27" s="186" t="s">
        <v>53</v>
      </c>
      <c r="L27" s="185">
        <v>45797</v>
      </c>
      <c r="M27" s="172">
        <v>0.8125</v>
      </c>
      <c r="N27" s="170" t="s">
        <v>52</v>
      </c>
      <c r="O27" s="170" t="s">
        <v>51</v>
      </c>
      <c r="P27" s="186" t="s">
        <v>54</v>
      </c>
      <c r="Q27" s="288" t="s">
        <v>55</v>
      </c>
      <c r="R27" s="286"/>
      <c r="S27" s="194" t="s">
        <v>143</v>
      </c>
      <c r="T27" s="376" t="s">
        <v>13</v>
      </c>
      <c r="U27" s="377"/>
      <c r="V27" s="377"/>
      <c r="W27" s="377"/>
      <c r="X27" s="378"/>
      <c r="Y27" s="257">
        <f t="shared" si="0"/>
        <v>25</v>
      </c>
      <c r="Z27" s="257" t="str">
        <f t="shared" ref="Z27:Z53" si="5">IF(Q27="Yes",70,"")</f>
        <v/>
      </c>
      <c r="AA27" s="225">
        <f t="shared" si="1"/>
        <v>835</v>
      </c>
      <c r="AB27" s="2"/>
      <c r="AC27" s="299">
        <f t="shared" si="2"/>
        <v>810</v>
      </c>
      <c r="AD27" s="299">
        <f t="shared" si="3"/>
        <v>25</v>
      </c>
      <c r="AE27" s="300">
        <f t="shared" si="4"/>
        <v>0</v>
      </c>
      <c r="AF27" s="26"/>
    </row>
    <row r="28" spans="1:32" ht="15" thickBot="1" x14ac:dyDescent="0.35">
      <c r="A28" s="23"/>
      <c r="B28" s="41" t="s">
        <v>118</v>
      </c>
      <c r="C28" s="42" t="s">
        <v>122</v>
      </c>
      <c r="D28" s="43" t="s">
        <v>123</v>
      </c>
      <c r="E28" s="44" t="s">
        <v>39</v>
      </c>
      <c r="F28" s="45" t="s">
        <v>107</v>
      </c>
      <c r="G28" s="46">
        <v>45793</v>
      </c>
      <c r="H28" s="47">
        <v>0.52083333333333304</v>
      </c>
      <c r="I28" s="43" t="s">
        <v>51</v>
      </c>
      <c r="J28" s="43" t="s">
        <v>52</v>
      </c>
      <c r="K28" s="48" t="s">
        <v>53</v>
      </c>
      <c r="L28" s="46">
        <v>45798</v>
      </c>
      <c r="M28" s="47">
        <v>0.8125</v>
      </c>
      <c r="N28" s="43" t="s">
        <v>52</v>
      </c>
      <c r="O28" s="43" t="s">
        <v>51</v>
      </c>
      <c r="P28" s="48" t="s">
        <v>54</v>
      </c>
      <c r="Q28" s="289" t="s">
        <v>45</v>
      </c>
      <c r="R28" s="286"/>
      <c r="S28" s="195" t="s">
        <v>144</v>
      </c>
      <c r="T28" s="379" t="s">
        <v>14</v>
      </c>
      <c r="U28" s="380"/>
      <c r="V28" s="380"/>
      <c r="W28" s="380"/>
      <c r="X28" s="381"/>
      <c r="Y28" s="258" t="str">
        <f t="shared" si="0"/>
        <v/>
      </c>
      <c r="Z28" s="258">
        <f t="shared" si="5"/>
        <v>70</v>
      </c>
      <c r="AA28" s="224">
        <f t="shared" si="1"/>
        <v>444</v>
      </c>
      <c r="AB28" s="2"/>
      <c r="AC28" s="299">
        <f t="shared" si="2"/>
        <v>374</v>
      </c>
      <c r="AD28" s="299" t="str">
        <f>Y28</f>
        <v/>
      </c>
      <c r="AE28" s="300">
        <f t="shared" si="4"/>
        <v>70</v>
      </c>
      <c r="AF28" s="26"/>
    </row>
    <row r="29" spans="1:32" ht="14.4" x14ac:dyDescent="0.3">
      <c r="A29" s="23"/>
      <c r="B29" s="52">
        <v>1</v>
      </c>
      <c r="C29" s="53"/>
      <c r="D29" s="54"/>
      <c r="E29" s="55"/>
      <c r="F29" s="56"/>
      <c r="G29" s="57"/>
      <c r="H29" s="54"/>
      <c r="I29" s="54"/>
      <c r="J29" s="58"/>
      <c r="K29" s="59"/>
      <c r="L29" s="57"/>
      <c r="M29" s="54"/>
      <c r="N29" s="54"/>
      <c r="O29" s="58"/>
      <c r="P29" s="59"/>
      <c r="Q29" s="290"/>
      <c r="R29" s="286" t="str">
        <f>IFERROR(VLOOKUP(S29,$U$8:$Y$15,5,FALSE),"")</f>
        <v/>
      </c>
      <c r="S29" s="60"/>
      <c r="T29" s="370"/>
      <c r="U29" s="371"/>
      <c r="V29" s="371"/>
      <c r="W29" s="371"/>
      <c r="X29" s="372"/>
      <c r="Y29" s="257" t="str">
        <f t="shared" si="0"/>
        <v/>
      </c>
      <c r="Z29" s="257" t="str">
        <f t="shared" si="5"/>
        <v/>
      </c>
      <c r="AA29" s="220">
        <f>IFERROR(SUM(AC29:AE29),"choose hotel")</f>
        <v>0</v>
      </c>
      <c r="AB29" s="2"/>
      <c r="AC29" s="301">
        <f t="shared" si="2"/>
        <v>0</v>
      </c>
      <c r="AD29" s="301" t="str">
        <f t="shared" si="3"/>
        <v/>
      </c>
      <c r="AE29" s="302">
        <f t="shared" si="4"/>
        <v>0</v>
      </c>
      <c r="AF29" s="26"/>
    </row>
    <row r="30" spans="1:32" ht="14.4" x14ac:dyDescent="0.3">
      <c r="A30" s="23"/>
      <c r="B30" s="61">
        <v>2</v>
      </c>
      <c r="C30" s="62"/>
      <c r="D30" s="63"/>
      <c r="E30" s="64"/>
      <c r="F30" s="65"/>
      <c r="G30" s="66"/>
      <c r="H30" s="63"/>
      <c r="I30" s="63"/>
      <c r="J30" s="67"/>
      <c r="K30" s="68"/>
      <c r="L30" s="66"/>
      <c r="M30" s="63"/>
      <c r="N30" s="63"/>
      <c r="O30" s="67"/>
      <c r="P30" s="68"/>
      <c r="Q30" s="291"/>
      <c r="R30" s="286" t="str">
        <f t="shared" ref="R30:R52" si="6">IFERROR(VLOOKUP(S30,$U$8:$Y$15,5,FALSE),"")</f>
        <v/>
      </c>
      <c r="S30" s="69"/>
      <c r="T30" s="373"/>
      <c r="U30" s="374"/>
      <c r="V30" s="374"/>
      <c r="W30" s="374"/>
      <c r="X30" s="375"/>
      <c r="Y30" s="259" t="str">
        <f t="shared" si="0"/>
        <v/>
      </c>
      <c r="Z30" s="259" t="str">
        <f t="shared" si="5"/>
        <v/>
      </c>
      <c r="AA30" s="220">
        <f t="shared" si="1"/>
        <v>0</v>
      </c>
      <c r="AB30" s="2"/>
      <c r="AC30" s="301">
        <f t="shared" si="2"/>
        <v>0</v>
      </c>
      <c r="AD30" s="301" t="str">
        <f>Y30</f>
        <v/>
      </c>
      <c r="AE30" s="302">
        <f t="shared" si="4"/>
        <v>0</v>
      </c>
      <c r="AF30" s="26"/>
    </row>
    <row r="31" spans="1:32" ht="14.4" x14ac:dyDescent="0.3">
      <c r="A31" s="23"/>
      <c r="B31" s="52">
        <v>3</v>
      </c>
      <c r="C31" s="62"/>
      <c r="D31" s="63"/>
      <c r="E31" s="64"/>
      <c r="F31" s="65"/>
      <c r="G31" s="66"/>
      <c r="H31" s="63"/>
      <c r="I31" s="63"/>
      <c r="J31" s="67"/>
      <c r="K31" s="68"/>
      <c r="L31" s="66"/>
      <c r="M31" s="63"/>
      <c r="N31" s="63"/>
      <c r="O31" s="67"/>
      <c r="P31" s="68"/>
      <c r="Q31" s="291"/>
      <c r="R31" s="286" t="str">
        <f t="shared" si="6"/>
        <v/>
      </c>
      <c r="S31" s="69"/>
      <c r="T31" s="373"/>
      <c r="U31" s="374"/>
      <c r="V31" s="374"/>
      <c r="W31" s="374"/>
      <c r="X31" s="375"/>
      <c r="Y31" s="259" t="str">
        <f t="shared" si="0"/>
        <v/>
      </c>
      <c r="Z31" s="259" t="str">
        <f t="shared" si="5"/>
        <v/>
      </c>
      <c r="AA31" s="220">
        <f t="shared" si="1"/>
        <v>0</v>
      </c>
      <c r="AB31" s="2"/>
      <c r="AC31" s="301">
        <f t="shared" si="2"/>
        <v>0</v>
      </c>
      <c r="AD31" s="301" t="str">
        <f t="shared" si="3"/>
        <v/>
      </c>
      <c r="AE31" s="302">
        <f t="shared" si="4"/>
        <v>0</v>
      </c>
      <c r="AF31" s="26"/>
    </row>
    <row r="32" spans="1:32" ht="14.4" x14ac:dyDescent="0.3">
      <c r="A32" s="23"/>
      <c r="B32" s="61">
        <v>4</v>
      </c>
      <c r="C32" s="62"/>
      <c r="D32" s="63"/>
      <c r="E32" s="64"/>
      <c r="F32" s="65"/>
      <c r="G32" s="66"/>
      <c r="H32" s="63"/>
      <c r="I32" s="63"/>
      <c r="J32" s="67"/>
      <c r="K32" s="68"/>
      <c r="L32" s="66"/>
      <c r="M32" s="63"/>
      <c r="N32" s="63"/>
      <c r="O32" s="67"/>
      <c r="P32" s="68"/>
      <c r="Q32" s="291"/>
      <c r="R32" s="286" t="str">
        <f t="shared" si="6"/>
        <v/>
      </c>
      <c r="S32" s="69"/>
      <c r="T32" s="373"/>
      <c r="U32" s="374"/>
      <c r="V32" s="374"/>
      <c r="W32" s="374"/>
      <c r="X32" s="375"/>
      <c r="Y32" s="259" t="str">
        <f t="shared" si="0"/>
        <v/>
      </c>
      <c r="Z32" s="259" t="str">
        <f t="shared" si="5"/>
        <v/>
      </c>
      <c r="AA32" s="220">
        <f t="shared" si="1"/>
        <v>0</v>
      </c>
      <c r="AB32" s="2"/>
      <c r="AC32" s="301">
        <f t="shared" si="2"/>
        <v>0</v>
      </c>
      <c r="AD32" s="301" t="str">
        <f t="shared" si="3"/>
        <v/>
      </c>
      <c r="AE32" s="302">
        <f t="shared" si="4"/>
        <v>0</v>
      </c>
      <c r="AF32" s="26"/>
    </row>
    <row r="33" spans="1:32" ht="14.4" x14ac:dyDescent="0.3">
      <c r="A33" s="23"/>
      <c r="B33" s="52">
        <v>5</v>
      </c>
      <c r="C33" s="62"/>
      <c r="D33" s="63"/>
      <c r="E33" s="64"/>
      <c r="F33" s="65"/>
      <c r="G33" s="66"/>
      <c r="H33" s="63"/>
      <c r="I33" s="63"/>
      <c r="J33" s="67"/>
      <c r="K33" s="68"/>
      <c r="L33" s="66"/>
      <c r="M33" s="63"/>
      <c r="N33" s="63"/>
      <c r="O33" s="67"/>
      <c r="P33" s="68"/>
      <c r="Q33" s="291"/>
      <c r="R33" s="286" t="str">
        <f t="shared" si="6"/>
        <v/>
      </c>
      <c r="S33" s="69"/>
      <c r="T33" s="373"/>
      <c r="U33" s="374"/>
      <c r="V33" s="374"/>
      <c r="W33" s="374"/>
      <c r="X33" s="375"/>
      <c r="Y33" s="259" t="str">
        <f t="shared" si="0"/>
        <v/>
      </c>
      <c r="Z33" s="259" t="str">
        <f t="shared" si="5"/>
        <v/>
      </c>
      <c r="AA33" s="220">
        <f t="shared" si="1"/>
        <v>0</v>
      </c>
      <c r="AB33" s="2"/>
      <c r="AC33" s="301">
        <f t="shared" si="2"/>
        <v>0</v>
      </c>
      <c r="AD33" s="301" t="str">
        <f t="shared" si="3"/>
        <v/>
      </c>
      <c r="AE33" s="302">
        <f t="shared" si="4"/>
        <v>0</v>
      </c>
      <c r="AF33" s="26"/>
    </row>
    <row r="34" spans="1:32" ht="14.4" x14ac:dyDescent="0.3">
      <c r="A34" s="23"/>
      <c r="B34" s="61">
        <v>6</v>
      </c>
      <c r="C34" s="62"/>
      <c r="D34" s="63"/>
      <c r="E34" s="64"/>
      <c r="F34" s="65"/>
      <c r="G34" s="66"/>
      <c r="H34" s="63"/>
      <c r="I34" s="63"/>
      <c r="J34" s="67"/>
      <c r="K34" s="68"/>
      <c r="L34" s="66"/>
      <c r="M34" s="63"/>
      <c r="N34" s="63"/>
      <c r="O34" s="67"/>
      <c r="P34" s="68"/>
      <c r="Q34" s="291"/>
      <c r="R34" s="286" t="str">
        <f t="shared" si="6"/>
        <v/>
      </c>
      <c r="S34" s="69"/>
      <c r="T34" s="373"/>
      <c r="U34" s="374"/>
      <c r="V34" s="374"/>
      <c r="W34" s="374"/>
      <c r="X34" s="375"/>
      <c r="Y34" s="259" t="str">
        <f t="shared" si="0"/>
        <v/>
      </c>
      <c r="Z34" s="259" t="str">
        <f t="shared" si="5"/>
        <v/>
      </c>
      <c r="AA34" s="220">
        <f t="shared" si="1"/>
        <v>0</v>
      </c>
      <c r="AB34" s="2"/>
      <c r="AC34" s="301">
        <f t="shared" si="2"/>
        <v>0</v>
      </c>
      <c r="AD34" s="301" t="str">
        <f t="shared" si="3"/>
        <v/>
      </c>
      <c r="AE34" s="302">
        <f t="shared" si="4"/>
        <v>0</v>
      </c>
      <c r="AF34" s="26"/>
    </row>
    <row r="35" spans="1:32" ht="14.4" x14ac:dyDescent="0.3">
      <c r="A35" s="23"/>
      <c r="B35" s="52">
        <v>7</v>
      </c>
      <c r="C35" s="62"/>
      <c r="D35" s="63"/>
      <c r="E35" s="64"/>
      <c r="F35" s="65"/>
      <c r="G35" s="66"/>
      <c r="H35" s="63"/>
      <c r="I35" s="63"/>
      <c r="J35" s="67"/>
      <c r="K35" s="68"/>
      <c r="L35" s="66"/>
      <c r="M35" s="63"/>
      <c r="N35" s="63"/>
      <c r="O35" s="67"/>
      <c r="P35" s="68"/>
      <c r="Q35" s="291"/>
      <c r="R35" s="286" t="str">
        <f t="shared" si="6"/>
        <v/>
      </c>
      <c r="S35" s="69"/>
      <c r="T35" s="334"/>
      <c r="U35" s="335"/>
      <c r="V35" s="335"/>
      <c r="W35" s="335"/>
      <c r="X35" s="336"/>
      <c r="Y35" s="259" t="str">
        <f t="shared" si="0"/>
        <v/>
      </c>
      <c r="Z35" s="259" t="str">
        <f t="shared" si="5"/>
        <v/>
      </c>
      <c r="AA35" s="220">
        <f t="shared" si="1"/>
        <v>0</v>
      </c>
      <c r="AB35" s="2"/>
      <c r="AC35" s="301">
        <f t="shared" si="2"/>
        <v>0</v>
      </c>
      <c r="AD35" s="301" t="str">
        <f t="shared" si="3"/>
        <v/>
      </c>
      <c r="AE35" s="302">
        <f t="shared" si="4"/>
        <v>0</v>
      </c>
      <c r="AF35" s="26"/>
    </row>
    <row r="36" spans="1:32" ht="14.4" x14ac:dyDescent="0.3">
      <c r="A36" s="23"/>
      <c r="B36" s="61">
        <v>8</v>
      </c>
      <c r="C36" s="62"/>
      <c r="D36" s="63"/>
      <c r="E36" s="64"/>
      <c r="F36" s="65"/>
      <c r="G36" s="66"/>
      <c r="H36" s="63"/>
      <c r="I36" s="63"/>
      <c r="J36" s="67"/>
      <c r="K36" s="68"/>
      <c r="L36" s="66"/>
      <c r="M36" s="63"/>
      <c r="N36" s="63"/>
      <c r="O36" s="67"/>
      <c r="P36" s="68"/>
      <c r="Q36" s="291"/>
      <c r="R36" s="286" t="str">
        <f t="shared" si="6"/>
        <v/>
      </c>
      <c r="S36" s="69"/>
      <c r="T36" s="334"/>
      <c r="U36" s="335"/>
      <c r="V36" s="335"/>
      <c r="W36" s="335"/>
      <c r="X36" s="336"/>
      <c r="Y36" s="259" t="str">
        <f t="shared" si="0"/>
        <v/>
      </c>
      <c r="Z36" s="259" t="str">
        <f t="shared" si="5"/>
        <v/>
      </c>
      <c r="AA36" s="220">
        <f t="shared" si="1"/>
        <v>0</v>
      </c>
      <c r="AB36" s="2"/>
      <c r="AC36" s="301">
        <f t="shared" si="2"/>
        <v>0</v>
      </c>
      <c r="AD36" s="301" t="str">
        <f t="shared" si="3"/>
        <v/>
      </c>
      <c r="AE36" s="302">
        <f t="shared" si="4"/>
        <v>0</v>
      </c>
      <c r="AF36" s="26"/>
    </row>
    <row r="37" spans="1:32" ht="14.4" x14ac:dyDescent="0.3">
      <c r="A37" s="23"/>
      <c r="B37" s="52">
        <v>9</v>
      </c>
      <c r="C37" s="62"/>
      <c r="D37" s="63"/>
      <c r="E37" s="64"/>
      <c r="F37" s="65"/>
      <c r="G37" s="66"/>
      <c r="H37" s="63"/>
      <c r="I37" s="63"/>
      <c r="J37" s="67"/>
      <c r="K37" s="68"/>
      <c r="L37" s="66"/>
      <c r="M37" s="63"/>
      <c r="N37" s="63"/>
      <c r="O37" s="67"/>
      <c r="P37" s="68"/>
      <c r="Q37" s="291"/>
      <c r="R37" s="286" t="str">
        <f t="shared" si="6"/>
        <v/>
      </c>
      <c r="S37" s="69"/>
      <c r="T37" s="334"/>
      <c r="U37" s="335"/>
      <c r="V37" s="335"/>
      <c r="W37" s="335"/>
      <c r="X37" s="336"/>
      <c r="Y37" s="259" t="str">
        <f t="shared" si="0"/>
        <v/>
      </c>
      <c r="Z37" s="259" t="str">
        <f t="shared" si="5"/>
        <v/>
      </c>
      <c r="AA37" s="220">
        <f t="shared" si="1"/>
        <v>0</v>
      </c>
      <c r="AB37" s="2"/>
      <c r="AC37" s="301">
        <f t="shared" si="2"/>
        <v>0</v>
      </c>
      <c r="AD37" s="301" t="str">
        <f t="shared" si="3"/>
        <v/>
      </c>
      <c r="AE37" s="302">
        <f t="shared" si="4"/>
        <v>0</v>
      </c>
      <c r="AF37" s="26"/>
    </row>
    <row r="38" spans="1:32" ht="14.4" x14ac:dyDescent="0.3">
      <c r="A38" s="23"/>
      <c r="B38" s="61">
        <v>10</v>
      </c>
      <c r="C38" s="62"/>
      <c r="D38" s="63"/>
      <c r="E38" s="64"/>
      <c r="F38" s="65"/>
      <c r="G38" s="66"/>
      <c r="H38" s="63"/>
      <c r="I38" s="63"/>
      <c r="J38" s="67"/>
      <c r="K38" s="68"/>
      <c r="L38" s="66"/>
      <c r="M38" s="63"/>
      <c r="N38" s="63"/>
      <c r="O38" s="67"/>
      <c r="P38" s="68"/>
      <c r="Q38" s="291"/>
      <c r="R38" s="286" t="str">
        <f t="shared" si="6"/>
        <v/>
      </c>
      <c r="S38" s="69"/>
      <c r="T38" s="334"/>
      <c r="U38" s="335"/>
      <c r="V38" s="335"/>
      <c r="W38" s="335"/>
      <c r="X38" s="336"/>
      <c r="Y38" s="259" t="str">
        <f t="shared" si="0"/>
        <v/>
      </c>
      <c r="Z38" s="259" t="str">
        <f t="shared" si="5"/>
        <v/>
      </c>
      <c r="AA38" s="220">
        <f t="shared" si="1"/>
        <v>0</v>
      </c>
      <c r="AB38" s="2"/>
      <c r="AC38" s="301">
        <f t="shared" si="2"/>
        <v>0</v>
      </c>
      <c r="AD38" s="301" t="str">
        <f t="shared" si="3"/>
        <v/>
      </c>
      <c r="AE38" s="302">
        <f t="shared" si="4"/>
        <v>0</v>
      </c>
      <c r="AF38" s="26"/>
    </row>
    <row r="39" spans="1:32" ht="14.4" x14ac:dyDescent="0.3">
      <c r="A39" s="23"/>
      <c r="B39" s="52">
        <v>11</v>
      </c>
      <c r="C39" s="62"/>
      <c r="D39" s="63"/>
      <c r="E39" s="64"/>
      <c r="F39" s="65"/>
      <c r="G39" s="66"/>
      <c r="H39" s="63"/>
      <c r="I39" s="63"/>
      <c r="J39" s="67"/>
      <c r="K39" s="68"/>
      <c r="L39" s="66"/>
      <c r="M39" s="63"/>
      <c r="N39" s="63"/>
      <c r="O39" s="67"/>
      <c r="P39" s="68"/>
      <c r="Q39" s="291"/>
      <c r="R39" s="286" t="str">
        <f t="shared" si="6"/>
        <v/>
      </c>
      <c r="S39" s="69"/>
      <c r="T39" s="334"/>
      <c r="U39" s="335"/>
      <c r="V39" s="335"/>
      <c r="W39" s="335"/>
      <c r="X39" s="336"/>
      <c r="Y39" s="259" t="str">
        <f t="shared" si="0"/>
        <v/>
      </c>
      <c r="Z39" s="259" t="str">
        <f t="shared" si="5"/>
        <v/>
      </c>
      <c r="AA39" s="220">
        <f t="shared" si="1"/>
        <v>0</v>
      </c>
      <c r="AB39" s="2"/>
      <c r="AC39" s="301">
        <f t="shared" si="2"/>
        <v>0</v>
      </c>
      <c r="AD39" s="301" t="str">
        <f t="shared" si="3"/>
        <v/>
      </c>
      <c r="AE39" s="302">
        <f t="shared" si="4"/>
        <v>0</v>
      </c>
      <c r="AF39" s="26"/>
    </row>
    <row r="40" spans="1:32" ht="14.4" x14ac:dyDescent="0.3">
      <c r="A40" s="23"/>
      <c r="B40" s="61">
        <v>12</v>
      </c>
      <c r="C40" s="62"/>
      <c r="D40" s="63"/>
      <c r="E40" s="64"/>
      <c r="F40" s="65"/>
      <c r="G40" s="66"/>
      <c r="H40" s="63"/>
      <c r="I40" s="63"/>
      <c r="J40" s="67"/>
      <c r="K40" s="68"/>
      <c r="L40" s="66"/>
      <c r="M40" s="63"/>
      <c r="N40" s="63"/>
      <c r="O40" s="67"/>
      <c r="P40" s="68"/>
      <c r="Q40" s="291"/>
      <c r="R40" s="286" t="str">
        <f t="shared" si="6"/>
        <v/>
      </c>
      <c r="S40" s="69"/>
      <c r="T40" s="334"/>
      <c r="U40" s="335"/>
      <c r="V40" s="335"/>
      <c r="W40" s="335"/>
      <c r="X40" s="336"/>
      <c r="Y40" s="259" t="str">
        <f t="shared" si="0"/>
        <v/>
      </c>
      <c r="Z40" s="259" t="str">
        <f t="shared" si="5"/>
        <v/>
      </c>
      <c r="AA40" s="220">
        <f t="shared" si="1"/>
        <v>0</v>
      </c>
      <c r="AB40" s="2"/>
      <c r="AC40" s="301">
        <f t="shared" si="2"/>
        <v>0</v>
      </c>
      <c r="AD40" s="301" t="str">
        <f t="shared" si="3"/>
        <v/>
      </c>
      <c r="AE40" s="302">
        <f t="shared" si="4"/>
        <v>0</v>
      </c>
      <c r="AF40" s="26"/>
    </row>
    <row r="41" spans="1:32" ht="14.4" x14ac:dyDescent="0.3">
      <c r="A41" s="23"/>
      <c r="B41" s="52">
        <v>13</v>
      </c>
      <c r="C41" s="62"/>
      <c r="D41" s="63"/>
      <c r="E41" s="64"/>
      <c r="F41" s="65"/>
      <c r="G41" s="66"/>
      <c r="H41" s="63"/>
      <c r="I41" s="63"/>
      <c r="J41" s="67"/>
      <c r="K41" s="68"/>
      <c r="L41" s="66"/>
      <c r="M41" s="63"/>
      <c r="N41" s="63"/>
      <c r="O41" s="67"/>
      <c r="P41" s="68"/>
      <c r="Q41" s="291"/>
      <c r="R41" s="286" t="str">
        <f t="shared" si="6"/>
        <v/>
      </c>
      <c r="S41" s="69"/>
      <c r="T41" s="334"/>
      <c r="U41" s="335"/>
      <c r="V41" s="335"/>
      <c r="W41" s="335"/>
      <c r="X41" s="336"/>
      <c r="Y41" s="259" t="str">
        <f t="shared" si="0"/>
        <v/>
      </c>
      <c r="Z41" s="259" t="str">
        <f t="shared" si="5"/>
        <v/>
      </c>
      <c r="AA41" s="220">
        <f t="shared" si="1"/>
        <v>0</v>
      </c>
      <c r="AB41" s="2"/>
      <c r="AC41" s="301">
        <f t="shared" si="2"/>
        <v>0</v>
      </c>
      <c r="AD41" s="301" t="str">
        <f t="shared" si="3"/>
        <v/>
      </c>
      <c r="AE41" s="302">
        <f t="shared" si="4"/>
        <v>0</v>
      </c>
      <c r="AF41" s="26"/>
    </row>
    <row r="42" spans="1:32" ht="14.4" x14ac:dyDescent="0.3">
      <c r="A42" s="23"/>
      <c r="B42" s="61">
        <v>14</v>
      </c>
      <c r="C42" s="62"/>
      <c r="D42" s="63"/>
      <c r="E42" s="64"/>
      <c r="F42" s="65"/>
      <c r="G42" s="66"/>
      <c r="H42" s="63"/>
      <c r="I42" s="63"/>
      <c r="J42" s="67"/>
      <c r="K42" s="68"/>
      <c r="L42" s="66"/>
      <c r="M42" s="63"/>
      <c r="N42" s="63"/>
      <c r="O42" s="67"/>
      <c r="P42" s="68"/>
      <c r="Q42" s="291"/>
      <c r="R42" s="286" t="str">
        <f t="shared" si="6"/>
        <v/>
      </c>
      <c r="S42" s="69"/>
      <c r="T42" s="334"/>
      <c r="U42" s="335"/>
      <c r="V42" s="335"/>
      <c r="W42" s="335"/>
      <c r="X42" s="336"/>
      <c r="Y42" s="259" t="str">
        <f t="shared" si="0"/>
        <v/>
      </c>
      <c r="Z42" s="259" t="str">
        <f t="shared" si="5"/>
        <v/>
      </c>
      <c r="AA42" s="220">
        <f t="shared" si="1"/>
        <v>0</v>
      </c>
      <c r="AB42" s="2"/>
      <c r="AC42" s="301">
        <f t="shared" si="2"/>
        <v>0</v>
      </c>
      <c r="AD42" s="301" t="str">
        <f t="shared" si="3"/>
        <v/>
      </c>
      <c r="AE42" s="302">
        <f t="shared" si="4"/>
        <v>0</v>
      </c>
      <c r="AF42" s="26"/>
    </row>
    <row r="43" spans="1:32" ht="14.4" x14ac:dyDescent="0.3">
      <c r="A43" s="23"/>
      <c r="B43" s="52">
        <v>15</v>
      </c>
      <c r="C43" s="62"/>
      <c r="D43" s="63"/>
      <c r="E43" s="64"/>
      <c r="F43" s="65"/>
      <c r="G43" s="66"/>
      <c r="H43" s="63"/>
      <c r="I43" s="63"/>
      <c r="J43" s="67"/>
      <c r="K43" s="68"/>
      <c r="L43" s="66"/>
      <c r="M43" s="63"/>
      <c r="N43" s="63"/>
      <c r="O43" s="67"/>
      <c r="P43" s="68"/>
      <c r="Q43" s="291"/>
      <c r="R43" s="286" t="str">
        <f t="shared" si="6"/>
        <v/>
      </c>
      <c r="S43" s="69"/>
      <c r="T43" s="334"/>
      <c r="U43" s="335"/>
      <c r="V43" s="335"/>
      <c r="W43" s="335"/>
      <c r="X43" s="336"/>
      <c r="Y43" s="259" t="str">
        <f t="shared" si="0"/>
        <v/>
      </c>
      <c r="Z43" s="259" t="str">
        <f t="shared" si="5"/>
        <v/>
      </c>
      <c r="AA43" s="220">
        <f t="shared" si="1"/>
        <v>0</v>
      </c>
      <c r="AB43" s="2"/>
      <c r="AC43" s="301">
        <f t="shared" si="2"/>
        <v>0</v>
      </c>
      <c r="AD43" s="301" t="str">
        <f t="shared" si="3"/>
        <v/>
      </c>
      <c r="AE43" s="302">
        <f t="shared" si="4"/>
        <v>0</v>
      </c>
      <c r="AF43" s="26"/>
    </row>
    <row r="44" spans="1:32" ht="14.4" x14ac:dyDescent="0.3">
      <c r="A44" s="23"/>
      <c r="B44" s="61">
        <v>16</v>
      </c>
      <c r="C44" s="62"/>
      <c r="D44" s="63"/>
      <c r="E44" s="64"/>
      <c r="F44" s="65"/>
      <c r="G44" s="66"/>
      <c r="H44" s="63"/>
      <c r="I44" s="63"/>
      <c r="J44" s="67"/>
      <c r="K44" s="68"/>
      <c r="L44" s="66"/>
      <c r="M44" s="63"/>
      <c r="N44" s="63"/>
      <c r="O44" s="67"/>
      <c r="P44" s="68"/>
      <c r="Q44" s="291"/>
      <c r="R44" s="286" t="str">
        <f t="shared" si="6"/>
        <v/>
      </c>
      <c r="S44" s="69"/>
      <c r="T44" s="334"/>
      <c r="U44" s="335"/>
      <c r="V44" s="335"/>
      <c r="W44" s="335"/>
      <c r="X44" s="336"/>
      <c r="Y44" s="259" t="str">
        <f t="shared" si="0"/>
        <v/>
      </c>
      <c r="Z44" s="259" t="str">
        <f t="shared" si="5"/>
        <v/>
      </c>
      <c r="AA44" s="220">
        <f t="shared" si="1"/>
        <v>0</v>
      </c>
      <c r="AB44" s="2"/>
      <c r="AC44" s="301">
        <f t="shared" si="2"/>
        <v>0</v>
      </c>
      <c r="AD44" s="301" t="str">
        <f t="shared" si="3"/>
        <v/>
      </c>
      <c r="AE44" s="302">
        <f t="shared" si="4"/>
        <v>0</v>
      </c>
      <c r="AF44" s="26"/>
    </row>
    <row r="45" spans="1:32" ht="14.4" x14ac:dyDescent="0.3">
      <c r="A45" s="23"/>
      <c r="B45" s="52">
        <v>17</v>
      </c>
      <c r="C45" s="62"/>
      <c r="D45" s="63"/>
      <c r="E45" s="64"/>
      <c r="F45" s="65"/>
      <c r="G45" s="66"/>
      <c r="H45" s="63"/>
      <c r="I45" s="63"/>
      <c r="J45" s="67"/>
      <c r="K45" s="68"/>
      <c r="L45" s="66"/>
      <c r="M45" s="63"/>
      <c r="N45" s="63"/>
      <c r="O45" s="67"/>
      <c r="P45" s="68"/>
      <c r="Q45" s="291"/>
      <c r="R45" s="286" t="str">
        <f t="shared" si="6"/>
        <v/>
      </c>
      <c r="S45" s="69"/>
      <c r="T45" s="334"/>
      <c r="U45" s="335"/>
      <c r="V45" s="335"/>
      <c r="W45" s="335"/>
      <c r="X45" s="336"/>
      <c r="Y45" s="259" t="str">
        <f t="shared" si="0"/>
        <v/>
      </c>
      <c r="Z45" s="259" t="str">
        <f t="shared" si="5"/>
        <v/>
      </c>
      <c r="AA45" s="220">
        <f t="shared" si="1"/>
        <v>0</v>
      </c>
      <c r="AB45" s="2"/>
      <c r="AC45" s="301">
        <f t="shared" si="2"/>
        <v>0</v>
      </c>
      <c r="AD45" s="301" t="str">
        <f t="shared" si="3"/>
        <v/>
      </c>
      <c r="AE45" s="302">
        <f t="shared" si="4"/>
        <v>0</v>
      </c>
      <c r="AF45" s="26"/>
    </row>
    <row r="46" spans="1:32" ht="14.4" x14ac:dyDescent="0.3">
      <c r="A46" s="23"/>
      <c r="B46" s="61">
        <v>18</v>
      </c>
      <c r="C46" s="62"/>
      <c r="D46" s="63"/>
      <c r="E46" s="64"/>
      <c r="F46" s="65"/>
      <c r="G46" s="66"/>
      <c r="H46" s="63"/>
      <c r="I46" s="63"/>
      <c r="J46" s="67"/>
      <c r="K46" s="68"/>
      <c r="L46" s="66"/>
      <c r="M46" s="63"/>
      <c r="N46" s="63"/>
      <c r="O46" s="67"/>
      <c r="P46" s="68"/>
      <c r="Q46" s="291"/>
      <c r="R46" s="286" t="str">
        <f t="shared" si="6"/>
        <v/>
      </c>
      <c r="S46" s="69"/>
      <c r="T46" s="334"/>
      <c r="U46" s="335"/>
      <c r="V46" s="335"/>
      <c r="W46" s="335"/>
      <c r="X46" s="336"/>
      <c r="Y46" s="259" t="str">
        <f t="shared" si="0"/>
        <v/>
      </c>
      <c r="Z46" s="259" t="str">
        <f t="shared" si="5"/>
        <v/>
      </c>
      <c r="AA46" s="220">
        <f t="shared" si="1"/>
        <v>0</v>
      </c>
      <c r="AB46" s="2"/>
      <c r="AC46" s="301">
        <f t="shared" si="2"/>
        <v>0</v>
      </c>
      <c r="AD46" s="301" t="str">
        <f t="shared" si="3"/>
        <v/>
      </c>
      <c r="AE46" s="302">
        <f t="shared" si="4"/>
        <v>0</v>
      </c>
      <c r="AF46" s="26"/>
    </row>
    <row r="47" spans="1:32" ht="14.4" x14ac:dyDescent="0.3">
      <c r="A47" s="23"/>
      <c r="B47" s="52">
        <v>19</v>
      </c>
      <c r="C47" s="62"/>
      <c r="D47" s="63"/>
      <c r="E47" s="64"/>
      <c r="F47" s="65"/>
      <c r="G47" s="66"/>
      <c r="H47" s="63"/>
      <c r="I47" s="63"/>
      <c r="J47" s="67"/>
      <c r="K47" s="68"/>
      <c r="L47" s="66"/>
      <c r="M47" s="63"/>
      <c r="N47" s="63"/>
      <c r="O47" s="67"/>
      <c r="P47" s="68"/>
      <c r="Q47" s="291"/>
      <c r="R47" s="286" t="str">
        <f t="shared" si="6"/>
        <v/>
      </c>
      <c r="S47" s="69"/>
      <c r="T47" s="334"/>
      <c r="U47" s="335"/>
      <c r="V47" s="335"/>
      <c r="W47" s="335"/>
      <c r="X47" s="336"/>
      <c r="Y47" s="259" t="str">
        <f t="shared" si="0"/>
        <v/>
      </c>
      <c r="Z47" s="259" t="str">
        <f t="shared" si="5"/>
        <v/>
      </c>
      <c r="AA47" s="220">
        <f t="shared" si="1"/>
        <v>0</v>
      </c>
      <c r="AB47" s="2"/>
      <c r="AC47" s="301">
        <f t="shared" si="2"/>
        <v>0</v>
      </c>
      <c r="AD47" s="301" t="str">
        <f t="shared" si="3"/>
        <v/>
      </c>
      <c r="AE47" s="302">
        <f t="shared" si="4"/>
        <v>0</v>
      </c>
      <c r="AF47" s="26"/>
    </row>
    <row r="48" spans="1:32" ht="14.4" x14ac:dyDescent="0.3">
      <c r="A48" s="23"/>
      <c r="B48" s="61">
        <v>20</v>
      </c>
      <c r="C48" s="62"/>
      <c r="D48" s="63"/>
      <c r="E48" s="64"/>
      <c r="F48" s="65"/>
      <c r="G48" s="66"/>
      <c r="H48" s="63"/>
      <c r="I48" s="63"/>
      <c r="J48" s="67"/>
      <c r="K48" s="68"/>
      <c r="L48" s="66"/>
      <c r="M48" s="63"/>
      <c r="N48" s="63"/>
      <c r="O48" s="67"/>
      <c r="P48" s="68"/>
      <c r="Q48" s="291"/>
      <c r="R48" s="286" t="str">
        <f t="shared" si="6"/>
        <v/>
      </c>
      <c r="S48" s="69"/>
      <c r="T48" s="334"/>
      <c r="U48" s="335"/>
      <c r="V48" s="335"/>
      <c r="W48" s="335"/>
      <c r="X48" s="336"/>
      <c r="Y48" s="259" t="str">
        <f t="shared" si="0"/>
        <v/>
      </c>
      <c r="Z48" s="259" t="str">
        <f t="shared" si="5"/>
        <v/>
      </c>
      <c r="AA48" s="220">
        <f t="shared" si="1"/>
        <v>0</v>
      </c>
      <c r="AB48" s="2"/>
      <c r="AC48" s="301">
        <f t="shared" si="2"/>
        <v>0</v>
      </c>
      <c r="AD48" s="301" t="str">
        <f t="shared" si="3"/>
        <v/>
      </c>
      <c r="AE48" s="302">
        <f t="shared" si="4"/>
        <v>0</v>
      </c>
      <c r="AF48" s="26"/>
    </row>
    <row r="49" spans="1:32" ht="14.4" x14ac:dyDescent="0.3">
      <c r="A49" s="23"/>
      <c r="B49" s="52">
        <v>21</v>
      </c>
      <c r="C49" s="62"/>
      <c r="D49" s="63"/>
      <c r="E49" s="64"/>
      <c r="F49" s="65"/>
      <c r="G49" s="66"/>
      <c r="H49" s="63"/>
      <c r="I49" s="63"/>
      <c r="J49" s="67"/>
      <c r="K49" s="68"/>
      <c r="L49" s="66"/>
      <c r="M49" s="63"/>
      <c r="N49" s="63"/>
      <c r="O49" s="67"/>
      <c r="P49" s="68"/>
      <c r="Q49" s="291"/>
      <c r="R49" s="286" t="str">
        <f t="shared" si="6"/>
        <v/>
      </c>
      <c r="S49" s="69"/>
      <c r="T49" s="334"/>
      <c r="U49" s="335"/>
      <c r="V49" s="335"/>
      <c r="W49" s="335"/>
      <c r="X49" s="336"/>
      <c r="Y49" s="259" t="str">
        <f t="shared" si="0"/>
        <v/>
      </c>
      <c r="Z49" s="259" t="str">
        <f t="shared" si="5"/>
        <v/>
      </c>
      <c r="AA49" s="220">
        <f t="shared" si="1"/>
        <v>0</v>
      </c>
      <c r="AB49" s="2"/>
      <c r="AC49" s="301">
        <f t="shared" si="2"/>
        <v>0</v>
      </c>
      <c r="AD49" s="301" t="str">
        <f t="shared" si="3"/>
        <v/>
      </c>
      <c r="AE49" s="302">
        <f t="shared" si="4"/>
        <v>0</v>
      </c>
      <c r="AF49" s="26"/>
    </row>
    <row r="50" spans="1:32" ht="14.4" x14ac:dyDescent="0.3">
      <c r="A50" s="23"/>
      <c r="B50" s="61">
        <v>22</v>
      </c>
      <c r="C50" s="62"/>
      <c r="D50" s="63"/>
      <c r="E50" s="64"/>
      <c r="F50" s="65"/>
      <c r="G50" s="66"/>
      <c r="H50" s="63"/>
      <c r="I50" s="63"/>
      <c r="J50" s="67"/>
      <c r="K50" s="68"/>
      <c r="L50" s="66"/>
      <c r="M50" s="63"/>
      <c r="N50" s="63"/>
      <c r="O50" s="67"/>
      <c r="P50" s="68"/>
      <c r="Q50" s="291"/>
      <c r="R50" s="286" t="str">
        <f t="shared" si="6"/>
        <v/>
      </c>
      <c r="S50" s="69"/>
      <c r="T50" s="334"/>
      <c r="U50" s="335"/>
      <c r="V50" s="335"/>
      <c r="W50" s="335"/>
      <c r="X50" s="336"/>
      <c r="Y50" s="259" t="str">
        <f t="shared" si="0"/>
        <v/>
      </c>
      <c r="Z50" s="259" t="str">
        <f t="shared" si="5"/>
        <v/>
      </c>
      <c r="AA50" s="220">
        <f t="shared" si="1"/>
        <v>0</v>
      </c>
      <c r="AB50" s="2"/>
      <c r="AC50" s="301">
        <f t="shared" si="2"/>
        <v>0</v>
      </c>
      <c r="AD50" s="301" t="str">
        <f t="shared" si="3"/>
        <v/>
      </c>
      <c r="AE50" s="302">
        <f t="shared" si="4"/>
        <v>0</v>
      </c>
      <c r="AF50" s="26"/>
    </row>
    <row r="51" spans="1:32" ht="14.4" x14ac:dyDescent="0.3">
      <c r="A51" s="23"/>
      <c r="B51" s="52">
        <v>23</v>
      </c>
      <c r="C51" s="62"/>
      <c r="D51" s="63"/>
      <c r="E51" s="64"/>
      <c r="F51" s="65"/>
      <c r="G51" s="66"/>
      <c r="H51" s="63"/>
      <c r="I51" s="63"/>
      <c r="J51" s="67"/>
      <c r="K51" s="68"/>
      <c r="L51" s="66"/>
      <c r="M51" s="63"/>
      <c r="N51" s="63"/>
      <c r="O51" s="67"/>
      <c r="P51" s="68"/>
      <c r="Q51" s="291"/>
      <c r="R51" s="286" t="str">
        <f t="shared" si="6"/>
        <v/>
      </c>
      <c r="S51" s="69"/>
      <c r="T51" s="334"/>
      <c r="U51" s="335"/>
      <c r="V51" s="335"/>
      <c r="W51" s="335"/>
      <c r="X51" s="336"/>
      <c r="Y51" s="259" t="str">
        <f t="shared" si="0"/>
        <v/>
      </c>
      <c r="Z51" s="259" t="str">
        <f t="shared" si="5"/>
        <v/>
      </c>
      <c r="AA51" s="220">
        <f t="shared" si="1"/>
        <v>0</v>
      </c>
      <c r="AB51" s="2"/>
      <c r="AC51" s="301">
        <f t="shared" si="2"/>
        <v>0</v>
      </c>
      <c r="AD51" s="301" t="str">
        <f t="shared" si="3"/>
        <v/>
      </c>
      <c r="AE51" s="302">
        <f t="shared" si="4"/>
        <v>0</v>
      </c>
      <c r="AF51" s="26"/>
    </row>
    <row r="52" spans="1:32" ht="14.4" x14ac:dyDescent="0.3">
      <c r="A52" s="23"/>
      <c r="B52" s="61">
        <v>24</v>
      </c>
      <c r="C52" s="62"/>
      <c r="D52" s="63"/>
      <c r="E52" s="64"/>
      <c r="F52" s="65"/>
      <c r="G52" s="66"/>
      <c r="H52" s="63"/>
      <c r="I52" s="63"/>
      <c r="J52" s="67"/>
      <c r="K52" s="68"/>
      <c r="L52" s="66"/>
      <c r="M52" s="63"/>
      <c r="N52" s="63"/>
      <c r="O52" s="67"/>
      <c r="P52" s="68"/>
      <c r="Q52" s="291"/>
      <c r="R52" s="286" t="str">
        <f t="shared" si="6"/>
        <v/>
      </c>
      <c r="S52" s="69"/>
      <c r="T52" s="334"/>
      <c r="U52" s="335"/>
      <c r="V52" s="335"/>
      <c r="W52" s="335"/>
      <c r="X52" s="336"/>
      <c r="Y52" s="259" t="str">
        <f t="shared" si="0"/>
        <v/>
      </c>
      <c r="Z52" s="259" t="str">
        <f t="shared" si="5"/>
        <v/>
      </c>
      <c r="AA52" s="220">
        <f t="shared" si="1"/>
        <v>0</v>
      </c>
      <c r="AB52" s="2"/>
      <c r="AC52" s="301">
        <f t="shared" si="2"/>
        <v>0</v>
      </c>
      <c r="AD52" s="301" t="str">
        <f t="shared" si="3"/>
        <v/>
      </c>
      <c r="AE52" s="302">
        <f t="shared" si="4"/>
        <v>0</v>
      </c>
      <c r="AF52" s="26"/>
    </row>
    <row r="53" spans="1:32" ht="15" thickBot="1" x14ac:dyDescent="0.35">
      <c r="A53" s="23"/>
      <c r="B53" s="72">
        <v>25</v>
      </c>
      <c r="C53" s="73"/>
      <c r="D53" s="74"/>
      <c r="E53" s="75"/>
      <c r="F53" s="76"/>
      <c r="G53" s="77"/>
      <c r="H53" s="74"/>
      <c r="I53" s="74"/>
      <c r="J53" s="78"/>
      <c r="K53" s="79"/>
      <c r="L53" s="77"/>
      <c r="M53" s="74"/>
      <c r="N53" s="74"/>
      <c r="O53" s="78"/>
      <c r="P53" s="79"/>
      <c r="Q53" s="292"/>
      <c r="R53" s="286" t="str">
        <f>IFERROR(VLOOKUP(S53,$U$8:$Y$15,5,FALSE),"")</f>
        <v/>
      </c>
      <c r="S53" s="80"/>
      <c r="T53" s="337"/>
      <c r="U53" s="338"/>
      <c r="V53" s="338"/>
      <c r="W53" s="338"/>
      <c r="X53" s="339"/>
      <c r="Y53" s="293" t="str">
        <f t="shared" si="0"/>
        <v/>
      </c>
      <c r="Z53" s="293" t="str">
        <f t="shared" si="5"/>
        <v/>
      </c>
      <c r="AA53" s="226">
        <f t="shared" si="1"/>
        <v>0</v>
      </c>
      <c r="AB53" s="2"/>
      <c r="AC53" s="301">
        <f t="shared" si="2"/>
        <v>0</v>
      </c>
      <c r="AD53" s="301" t="str">
        <f t="shared" si="3"/>
        <v/>
      </c>
      <c r="AE53" s="302">
        <f t="shared" si="4"/>
        <v>0</v>
      </c>
      <c r="AF53" s="26"/>
    </row>
    <row r="54" spans="1:32" ht="18.600000000000001" thickBot="1" x14ac:dyDescent="0.4">
      <c r="A54" s="23"/>
      <c r="B54" s="2"/>
      <c r="C54" s="2"/>
      <c r="D54" s="2"/>
      <c r="E54" s="2"/>
      <c r="F54" s="2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312" t="s">
        <v>124</v>
      </c>
      <c r="Z54" s="313"/>
      <c r="AA54" s="222">
        <f ca="1">IF(TODAY()&gt;DATE(2025,5,2),SUM(AC29:AC53,AE29:AE53)*1.1+SUM(AD29:AD53),SUM(AC29:AE53))</f>
        <v>0</v>
      </c>
      <c r="AB54" s="2"/>
      <c r="AC54" s="302"/>
      <c r="AD54" s="302"/>
      <c r="AE54" s="302"/>
      <c r="AF54" s="26"/>
    </row>
    <row r="55" spans="1:32" ht="14.55" customHeight="1" x14ac:dyDescent="0.3">
      <c r="A55" s="23"/>
      <c r="B55" s="2"/>
      <c r="C55" s="2"/>
      <c r="D55" s="2"/>
      <c r="E55" s="2"/>
      <c r="F55" s="24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363" t="str">
        <f ca="1">IF(TODAY()&gt;DATE(2025,5,2),"file sending deadline exceeded - Payment increased by 10%","")</f>
        <v/>
      </c>
      <c r="X55" s="363"/>
      <c r="Y55" s="363"/>
      <c r="Z55" s="363"/>
      <c r="AA55" s="363"/>
      <c r="AB55" s="2"/>
      <c r="AC55" s="2"/>
      <c r="AD55" s="2"/>
      <c r="AE55" s="2"/>
      <c r="AF55" s="26"/>
    </row>
    <row r="56" spans="1:32" ht="14.55" customHeight="1" x14ac:dyDescent="0.3">
      <c r="A56" s="23"/>
      <c r="B56" s="2"/>
      <c r="C56" s="2"/>
      <c r="D56" s="2"/>
      <c r="E56" s="2"/>
      <c r="F56" s="24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6"/>
    </row>
    <row r="57" spans="1:32" ht="14.4" x14ac:dyDescent="0.3">
      <c r="A57" s="23"/>
      <c r="B57" s="2"/>
      <c r="C57" s="2"/>
      <c r="D57" s="2"/>
      <c r="E57" s="2"/>
      <c r="F57" s="2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6"/>
    </row>
    <row r="58" spans="1:32" ht="14.4" x14ac:dyDescent="0.3">
      <c r="A58" s="23"/>
      <c r="B58" s="2"/>
      <c r="C58" s="2"/>
      <c r="D58" s="2"/>
      <c r="E58" s="2"/>
      <c r="F58" s="24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6"/>
    </row>
    <row r="59" spans="1:32" ht="14.4" x14ac:dyDescent="0.3">
      <c r="A59" s="23"/>
      <c r="B59" s="2"/>
      <c r="C59" s="2"/>
      <c r="D59" s="2"/>
      <c r="E59" s="2"/>
      <c r="F59" s="24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6"/>
    </row>
    <row r="60" spans="1:32" ht="14.4" x14ac:dyDescent="0.3">
      <c r="A60" s="23"/>
      <c r="B60" s="2"/>
      <c r="C60" s="2"/>
      <c r="D60" s="2"/>
      <c r="E60" s="2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6"/>
    </row>
    <row r="61" spans="1:32" ht="14.4" x14ac:dyDescent="0.3">
      <c r="A61" s="83"/>
      <c r="B61" s="84"/>
      <c r="C61" s="84"/>
      <c r="D61" s="84"/>
      <c r="E61" s="84"/>
      <c r="F61" s="85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6"/>
    </row>
    <row r="62" spans="1:32" ht="14.4" hidden="1" x14ac:dyDescent="0.3">
      <c r="A62" s="2"/>
      <c r="B62" s="2"/>
      <c r="C62" s="2"/>
      <c r="D62" s="2"/>
      <c r="E62" s="2"/>
      <c r="F62" s="24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 ht="14.4" x14ac:dyDescent="0.3">
      <c r="A63" s="2"/>
      <c r="B63" s="2"/>
      <c r="C63" s="2"/>
      <c r="D63" s="2"/>
      <c r="E63" s="2"/>
      <c r="F63" s="24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</sheetData>
  <sheetProtection algorithmName="SHA-512" hashValue="GGBPGl9qn28VqZy0sl6xJO/OS46GbfbKdSVHay8j2OYekxvnYQobxAPrG/aOaGllyyLyWR4l3rj/uEZGa+RJyQ==" saltValue="uhtryTdhrxaK1QNV1AZu/A==" spinCount="100000" sheet="1" selectLockedCells="1"/>
  <mergeCells count="57">
    <mergeCell ref="T46:X46"/>
    <mergeCell ref="T47:X47"/>
    <mergeCell ref="T48:X48"/>
    <mergeCell ref="T41:X41"/>
    <mergeCell ref="T42:X42"/>
    <mergeCell ref="T43:X43"/>
    <mergeCell ref="T44:X44"/>
    <mergeCell ref="T45:X45"/>
    <mergeCell ref="W55:AA55"/>
    <mergeCell ref="T25:X25"/>
    <mergeCell ref="T26:X26"/>
    <mergeCell ref="T29:X29"/>
    <mergeCell ref="T30:X30"/>
    <mergeCell ref="T31:X31"/>
    <mergeCell ref="T32:X32"/>
    <mergeCell ref="T33:X33"/>
    <mergeCell ref="T34:X34"/>
    <mergeCell ref="T35:X35"/>
    <mergeCell ref="T36:X36"/>
    <mergeCell ref="T37:X37"/>
    <mergeCell ref="T38:X38"/>
    <mergeCell ref="T39:X39"/>
    <mergeCell ref="T27:X27"/>
    <mergeCell ref="T28:X28"/>
    <mergeCell ref="G2:T5"/>
    <mergeCell ref="B3:E3"/>
    <mergeCell ref="V2:V4"/>
    <mergeCell ref="W2:W4"/>
    <mergeCell ref="T10:T15"/>
    <mergeCell ref="T8:T9"/>
    <mergeCell ref="V6:X6"/>
    <mergeCell ref="B17:F17"/>
    <mergeCell ref="H17:M17"/>
    <mergeCell ref="B19:F19"/>
    <mergeCell ref="H19:M19"/>
    <mergeCell ref="B22:B25"/>
    <mergeCell ref="C22:C25"/>
    <mergeCell ref="D22:D25"/>
    <mergeCell ref="E22:E25"/>
    <mergeCell ref="F22:F25"/>
    <mergeCell ref="G22:P23"/>
    <mergeCell ref="Y54:Z54"/>
    <mergeCell ref="Q22:Q25"/>
    <mergeCell ref="AA22:AA25"/>
    <mergeCell ref="G24:K24"/>
    <mergeCell ref="L24:P24"/>
    <mergeCell ref="S24:S25"/>
    <mergeCell ref="Y24:Y25"/>
    <mergeCell ref="T24:X24"/>
    <mergeCell ref="Z24:Z25"/>
    <mergeCell ref="S22:Z23"/>
    <mergeCell ref="T52:X52"/>
    <mergeCell ref="T53:X53"/>
    <mergeCell ref="T49:X49"/>
    <mergeCell ref="T50:X50"/>
    <mergeCell ref="T51:X51"/>
    <mergeCell ref="T40:X40"/>
  </mergeCells>
  <conditionalFormatting sqref="AA26:AA53">
    <cfRule type="containsText" dxfId="5" priority="2" operator="containsText" text="choose hotel">
      <formula>NOT(ISERROR(SEARCH("choose hotel",AA26)))</formula>
    </cfRule>
  </conditionalFormatting>
  <hyperlinks>
    <hyperlink ref="C5" r:id="rId1" xr:uid="{2AE6C84C-A8A2-48DF-AC23-3C37EEB191B4}"/>
  </hyperlinks>
  <pageMargins left="0.7" right="0.7" top="0.75" bottom="0.75" header="0.511811023622047" footer="0.511811023622047"/>
  <pageSetup paperSize="9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9DCBF1B-D4B5-499F-933D-86773E813E5C}">
          <x14:formula1>
            <xm:f>'Listy rozwijane'!$H$2:$H$3</xm:f>
          </x14:formula1>
          <x14:formula2>
            <xm:f>0</xm:f>
          </x14:formula2>
          <xm:sqref>Q29:Q53</xm:sqref>
        </x14:dataValidation>
        <x14:dataValidation type="list" allowBlank="1" showInputMessage="1" showErrorMessage="1" xr:uid="{44B82210-9C55-4B69-812D-FDE27A9BFB5F}">
          <x14:formula1>
            <xm:f>'Listy rozwijane'!$F$2:$F$3</xm:f>
          </x14:formula1>
          <x14:formula2>
            <xm:f>0</xm:f>
          </x14:formula2>
          <xm:sqref>E29:E53</xm:sqref>
        </x14:dataValidation>
        <x14:dataValidation type="list" allowBlank="1" showInputMessage="1" showErrorMessage="1" xr:uid="{E64991A2-E6D1-4A33-BE41-967A058BE92A}">
          <x14:formula1>
            <xm:f>'Listy rozwijane'!$J$2:$J$9</xm:f>
          </x14:formula1>
          <xm:sqref>S29:S53</xm:sqref>
        </x14:dataValidation>
        <x14:dataValidation type="list" allowBlank="1" showInputMessage="1" showErrorMessage="1" xr:uid="{CEC9DD48-866C-46A6-9D08-1E1B1F0FD2A9}">
          <x14:formula1>
            <xm:f>'Listy rozwijane'!$G$2:$G$22</xm:f>
          </x14:formula1>
          <xm:sqref>F29:F53</xm:sqref>
        </x14:dataValidation>
        <x14:dataValidation type="list" allowBlank="1" showInputMessage="1" showErrorMessage="1" xr:uid="{4D3598D5-7892-4457-B168-31CCE024B3AC}">
          <x14:formula1>
            <xm:f>'Listy rozwijane'!$P$1:$P$3</xm:f>
          </x14:formula1>
          <xm:sqref>T29:T53</xm:sqref>
        </x14:dataValidation>
        <x14:dataValidation type="list" allowBlank="1" showInputMessage="1" showErrorMessage="1" xr:uid="{2A65ED1F-0188-4F00-BFF3-0DD1575F42C1}">
          <x14:formula1>
            <xm:f>'Listy rozwijane'!$I$2:$I$8</xm:f>
          </x14:formula1>
          <xm:sqref>G29:G53 L29:L53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L63"/>
  <sheetViews>
    <sheetView topLeftCell="H16" zoomScale="80" zoomScaleNormal="80" workbookViewId="0">
      <selection activeCell="V30" sqref="V30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13.77734375" customWidth="1"/>
    <col min="4" max="4" width="11.21875" customWidth="1"/>
    <col min="5" max="5" width="5.5546875" customWidth="1"/>
    <col min="6" max="6" width="14.44140625" style="18" customWidth="1"/>
    <col min="7" max="7" width="11" customWidth="1"/>
    <col min="8" max="11" width="9.109375" customWidth="1"/>
    <col min="12" max="12" width="11.21875" customWidth="1"/>
    <col min="13" max="16" width="9.109375" customWidth="1"/>
    <col min="17" max="17" width="5.77734375" customWidth="1"/>
    <col min="18" max="18" width="5.77734375" hidden="1" customWidth="1"/>
    <col min="19" max="19" width="22" customWidth="1"/>
    <col min="20" max="20" width="15.6640625" customWidth="1"/>
    <col min="21" max="21" width="16.77734375" customWidth="1"/>
    <col min="22" max="25" width="15.44140625" customWidth="1"/>
    <col min="26" max="26" width="10.109375" customWidth="1"/>
    <col min="27" max="27" width="6.21875" customWidth="1"/>
    <col min="28" max="28" width="15.5546875" customWidth="1"/>
    <col min="29" max="29" width="10" customWidth="1"/>
    <col min="30" max="37" width="9.109375" hidden="1" customWidth="1"/>
    <col min="38" max="40" width="9.109375" customWidth="1"/>
    <col min="41" max="41" width="13.44140625" customWidth="1"/>
    <col min="42" max="42" width="16" customWidth="1"/>
    <col min="43" max="45" width="8.44140625" customWidth="1"/>
  </cols>
  <sheetData>
    <row r="1" spans="1:38" ht="23.25" customHeight="1" thickBot="1" x14ac:dyDescent="0.45">
      <c r="A1" s="19" t="s">
        <v>8</v>
      </c>
      <c r="B1" s="20"/>
      <c r="C1" s="20"/>
      <c r="D1" s="20"/>
      <c r="E1" s="20"/>
      <c r="F1" s="21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"/>
      <c r="W1" s="2"/>
      <c r="X1" s="2"/>
      <c r="Y1" s="25"/>
      <c r="Z1" s="1"/>
      <c r="AA1" s="1"/>
      <c r="AB1" s="1"/>
      <c r="AC1" s="20"/>
      <c r="AD1" s="20"/>
      <c r="AE1" s="20"/>
      <c r="AF1" s="20"/>
      <c r="AG1" s="20"/>
      <c r="AH1" s="20"/>
      <c r="AI1" s="20"/>
      <c r="AJ1" s="20"/>
      <c r="AK1" s="20"/>
      <c r="AL1" s="22"/>
    </row>
    <row r="2" spans="1:38" ht="23.25" customHeight="1" thickBot="1" x14ac:dyDescent="0.35">
      <c r="A2" s="23"/>
      <c r="B2" s="2"/>
      <c r="C2" s="2"/>
      <c r="D2" s="2"/>
      <c r="E2" s="2"/>
      <c r="F2" s="24"/>
      <c r="G2" s="350" t="s">
        <v>131</v>
      </c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350"/>
      <c r="U2" s="2"/>
      <c r="V2" s="314" t="s">
        <v>139</v>
      </c>
      <c r="W2" s="353">
        <v>70</v>
      </c>
      <c r="X2" s="2"/>
      <c r="Y2" s="25"/>
      <c r="Z2" s="25"/>
      <c r="AA2" s="25"/>
      <c r="AB2" s="25"/>
      <c r="AC2" s="2"/>
      <c r="AD2" s="2"/>
      <c r="AE2" s="2"/>
      <c r="AF2" s="2"/>
      <c r="AG2" s="2"/>
      <c r="AH2" s="2"/>
      <c r="AI2" s="2"/>
      <c r="AJ2" s="2"/>
      <c r="AK2" s="2"/>
      <c r="AL2" s="26"/>
    </row>
    <row r="3" spans="1:38" ht="23.25" customHeight="1" thickBot="1" x14ac:dyDescent="0.35">
      <c r="A3" s="23"/>
      <c r="B3" s="351" t="s">
        <v>129</v>
      </c>
      <c r="C3" s="351"/>
      <c r="D3" s="351"/>
      <c r="E3" s="351"/>
      <c r="G3" s="350"/>
      <c r="H3" s="350"/>
      <c r="I3" s="350"/>
      <c r="J3" s="350"/>
      <c r="K3" s="350"/>
      <c r="L3" s="350"/>
      <c r="M3" s="350"/>
      <c r="N3" s="350"/>
      <c r="O3" s="350"/>
      <c r="P3" s="350"/>
      <c r="Q3" s="350"/>
      <c r="R3" s="350"/>
      <c r="S3" s="350"/>
      <c r="T3" s="350"/>
      <c r="U3" s="2"/>
      <c r="V3" s="314"/>
      <c r="W3" s="353"/>
      <c r="X3" s="2"/>
      <c r="Y3" s="25"/>
      <c r="Z3" s="25"/>
      <c r="AA3" s="25"/>
      <c r="AB3" s="25"/>
      <c r="AC3" s="2"/>
      <c r="AD3" s="2"/>
      <c r="AE3" s="2"/>
      <c r="AF3" s="2"/>
      <c r="AG3" s="2"/>
      <c r="AH3" s="2"/>
      <c r="AI3" s="2"/>
    </row>
    <row r="4" spans="1:38" ht="15.75" customHeight="1" thickBot="1" x14ac:dyDescent="0.35">
      <c r="A4" s="23"/>
      <c r="B4" s="2" t="s">
        <v>9</v>
      </c>
      <c r="C4" s="2"/>
      <c r="D4" s="2"/>
      <c r="E4" s="2"/>
      <c r="F4" s="24"/>
      <c r="G4" s="350"/>
      <c r="H4" s="350"/>
      <c r="I4" s="350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2"/>
      <c r="V4" s="352"/>
      <c r="W4" s="354"/>
      <c r="X4" s="2"/>
      <c r="Y4" s="25"/>
      <c r="Z4" s="25"/>
      <c r="AA4" s="25"/>
      <c r="AB4" s="2"/>
      <c r="AC4" s="2"/>
      <c r="AD4" s="2"/>
      <c r="AE4" s="2"/>
      <c r="AF4" s="2"/>
      <c r="AG4" s="2"/>
      <c r="AH4" s="2"/>
      <c r="AI4" s="2"/>
      <c r="AJ4" s="2"/>
      <c r="AK4" s="2"/>
      <c r="AL4" s="26"/>
    </row>
    <row r="5" spans="1:38" ht="15.75" customHeight="1" thickBot="1" x14ac:dyDescent="0.35">
      <c r="A5" s="23"/>
      <c r="B5" s="2" t="s">
        <v>3</v>
      </c>
      <c r="C5" s="27" t="s">
        <v>130</v>
      </c>
      <c r="D5" s="2"/>
      <c r="E5" s="2"/>
      <c r="F5" s="24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2"/>
      <c r="V5" s="2"/>
      <c r="W5" s="2"/>
      <c r="X5" s="230"/>
      <c r="Y5" s="2"/>
      <c r="Z5" s="28"/>
      <c r="AA5" s="28"/>
      <c r="AB5" s="29"/>
      <c r="AC5" s="2"/>
      <c r="AD5" s="2"/>
      <c r="AE5" s="2"/>
      <c r="AF5" s="2"/>
      <c r="AG5" s="2"/>
      <c r="AH5" s="2"/>
      <c r="AI5" s="2"/>
      <c r="AJ5" s="2"/>
      <c r="AK5" s="2"/>
      <c r="AL5" s="26"/>
    </row>
    <row r="6" spans="1:38" ht="33.75" customHeight="1" thickBot="1" x14ac:dyDescent="0.35">
      <c r="A6" s="23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360" t="s">
        <v>11</v>
      </c>
      <c r="W6" s="361"/>
      <c r="X6" s="362"/>
      <c r="Y6" s="25"/>
      <c r="Z6" s="30"/>
      <c r="AA6" s="30"/>
      <c r="AB6" s="31"/>
      <c r="AC6" s="2"/>
      <c r="AD6" s="2"/>
      <c r="AE6" s="2"/>
      <c r="AF6" s="2"/>
      <c r="AG6" s="2"/>
      <c r="AH6" s="2"/>
      <c r="AI6" s="2"/>
      <c r="AJ6" s="2"/>
      <c r="AK6" s="2"/>
      <c r="AL6" s="26"/>
    </row>
    <row r="7" spans="1:38" ht="29.25" customHeight="1" thickBot="1" x14ac:dyDescent="0.35">
      <c r="A7" s="23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37" t="s">
        <v>12</v>
      </c>
      <c r="W7" s="238" t="s">
        <v>13</v>
      </c>
      <c r="X7" s="239" t="s">
        <v>14</v>
      </c>
      <c r="Y7" s="297"/>
      <c r="Z7" s="30"/>
      <c r="AA7" s="30"/>
      <c r="AB7" s="31"/>
      <c r="AC7" s="2"/>
      <c r="AD7" s="2"/>
      <c r="AE7" s="2"/>
      <c r="AF7" s="2"/>
      <c r="AG7" s="2"/>
      <c r="AH7" s="2"/>
      <c r="AI7" s="2"/>
      <c r="AJ7" s="2"/>
      <c r="AK7" s="2"/>
      <c r="AL7" s="26"/>
    </row>
    <row r="8" spans="1:38" x14ac:dyDescent="0.3">
      <c r="A8" s="23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164" t="s">
        <v>140</v>
      </c>
      <c r="U8" s="245" t="s">
        <v>153</v>
      </c>
      <c r="V8" s="250">
        <v>155</v>
      </c>
      <c r="W8" s="251">
        <v>120</v>
      </c>
      <c r="X8" s="235">
        <v>105</v>
      </c>
      <c r="Y8" s="294" t="s">
        <v>165</v>
      </c>
      <c r="Z8" s="30"/>
      <c r="AA8" s="30"/>
      <c r="AB8" s="31"/>
      <c r="AC8" s="2"/>
      <c r="AD8" s="2"/>
      <c r="AE8" s="2"/>
      <c r="AF8" s="2"/>
      <c r="AG8" s="2"/>
      <c r="AH8" s="2"/>
      <c r="AI8" s="2"/>
      <c r="AJ8" s="2"/>
      <c r="AK8" s="2"/>
      <c r="AL8" s="26"/>
    </row>
    <row r="9" spans="1:38" x14ac:dyDescent="0.3">
      <c r="A9" s="23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355" t="s">
        <v>141</v>
      </c>
      <c r="U9" s="246" t="s">
        <v>154</v>
      </c>
      <c r="V9" s="252">
        <v>133</v>
      </c>
      <c r="W9" s="249">
        <v>98</v>
      </c>
      <c r="X9" s="163">
        <v>83</v>
      </c>
      <c r="Y9" s="294" t="s">
        <v>141</v>
      </c>
      <c r="Z9" s="30"/>
      <c r="AA9" s="30"/>
      <c r="AB9" s="31"/>
      <c r="AC9" s="2"/>
      <c r="AD9" s="2"/>
      <c r="AE9" s="2"/>
      <c r="AF9" s="2"/>
      <c r="AG9" s="2"/>
      <c r="AH9" s="2"/>
      <c r="AI9" s="2"/>
      <c r="AJ9" s="2"/>
      <c r="AK9" s="2"/>
      <c r="AL9" s="26"/>
    </row>
    <row r="10" spans="1:38" x14ac:dyDescent="0.3">
      <c r="A10" s="23"/>
      <c r="B10" s="2"/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356"/>
      <c r="U10" s="246" t="s">
        <v>155</v>
      </c>
      <c r="V10" s="252">
        <v>133</v>
      </c>
      <c r="W10" s="249">
        <v>98</v>
      </c>
      <c r="X10" s="163">
        <v>83</v>
      </c>
      <c r="Y10" s="294" t="s">
        <v>141</v>
      </c>
      <c r="Z10" s="30"/>
      <c r="AA10" s="30"/>
      <c r="AB10" s="31"/>
      <c r="AC10" s="2"/>
      <c r="AD10" s="2"/>
      <c r="AE10" s="2"/>
      <c r="AF10" s="2"/>
      <c r="AG10" s="2"/>
      <c r="AH10" s="2"/>
      <c r="AI10" s="2"/>
      <c r="AJ10" s="2"/>
      <c r="AK10" s="2"/>
      <c r="AL10" s="26"/>
    </row>
    <row r="11" spans="1:38" x14ac:dyDescent="0.3">
      <c r="A11" s="23"/>
      <c r="B11" s="2"/>
      <c r="C11" s="2"/>
      <c r="D11" s="2"/>
      <c r="E11" s="2"/>
      <c r="F11" s="24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356"/>
      <c r="U11" s="246" t="s">
        <v>156</v>
      </c>
      <c r="V11" s="252">
        <v>133</v>
      </c>
      <c r="W11" s="249">
        <v>98</v>
      </c>
      <c r="X11" s="163">
        <v>83</v>
      </c>
      <c r="Y11" s="294" t="s">
        <v>141</v>
      </c>
      <c r="Z11" s="30"/>
      <c r="AA11" s="30"/>
      <c r="AB11" s="31"/>
      <c r="AC11" s="2"/>
      <c r="AD11" s="2"/>
      <c r="AE11" s="2"/>
      <c r="AF11" s="2"/>
      <c r="AG11" s="2"/>
      <c r="AH11" s="2"/>
      <c r="AI11" s="2"/>
      <c r="AJ11" s="2"/>
      <c r="AK11" s="2"/>
      <c r="AL11" s="26"/>
    </row>
    <row r="12" spans="1:38" x14ac:dyDescent="0.3">
      <c r="A12" s="23"/>
      <c r="B12" s="2"/>
      <c r="C12" s="2"/>
      <c r="D12" s="2"/>
      <c r="E12" s="2"/>
      <c r="F12" s="24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356"/>
      <c r="U12" s="247" t="s">
        <v>157</v>
      </c>
      <c r="V12" s="252">
        <v>133</v>
      </c>
      <c r="W12" s="249">
        <v>98</v>
      </c>
      <c r="X12" s="163">
        <v>83</v>
      </c>
      <c r="Y12" s="294" t="s">
        <v>141</v>
      </c>
      <c r="Z12" s="382" t="s">
        <v>162</v>
      </c>
      <c r="AA12" s="383"/>
      <c r="AB12" s="384"/>
      <c r="AC12" s="2"/>
      <c r="AD12" s="2"/>
      <c r="AE12" s="2"/>
      <c r="AF12" s="2"/>
      <c r="AG12" s="2"/>
      <c r="AH12" s="2"/>
      <c r="AI12" s="2"/>
      <c r="AJ12" s="2"/>
      <c r="AK12" s="2"/>
      <c r="AL12" s="26"/>
    </row>
    <row r="13" spans="1:38" ht="15" thickBot="1" x14ac:dyDescent="0.35">
      <c r="A13" s="23"/>
      <c r="B13" s="8" t="s">
        <v>15</v>
      </c>
      <c r="C13" s="2"/>
      <c r="D13" s="2"/>
      <c r="E13" s="2"/>
      <c r="F13" s="24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357"/>
      <c r="U13" s="248" t="s">
        <v>158</v>
      </c>
      <c r="V13" s="253">
        <v>133</v>
      </c>
      <c r="W13" s="254">
        <v>98</v>
      </c>
      <c r="X13" s="236">
        <v>83</v>
      </c>
      <c r="Y13" s="294" t="s">
        <v>141</v>
      </c>
      <c r="Z13" s="385"/>
      <c r="AA13" s="386"/>
      <c r="AB13" s="387"/>
      <c r="AC13" s="2"/>
      <c r="AD13" s="2"/>
      <c r="AE13" s="2"/>
      <c r="AF13" s="2"/>
      <c r="AG13" s="2"/>
      <c r="AH13" s="2"/>
      <c r="AI13" s="2"/>
      <c r="AJ13" s="2"/>
      <c r="AK13" s="2"/>
      <c r="AL13" s="26"/>
    </row>
    <row r="14" spans="1:38" ht="15" thickBot="1" x14ac:dyDescent="0.35">
      <c r="A14" s="23"/>
      <c r="B14" s="34" t="s">
        <v>16</v>
      </c>
      <c r="C14" s="35"/>
      <c r="D14" s="35"/>
      <c r="E14" s="35"/>
      <c r="F14" s="36"/>
      <c r="G14" s="35"/>
      <c r="H14" s="35" t="s">
        <v>4</v>
      </c>
      <c r="I14" s="35"/>
      <c r="J14" s="35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98"/>
      <c r="Z14" s="388"/>
      <c r="AA14" s="389"/>
      <c r="AB14" s="390"/>
      <c r="AC14" s="2"/>
      <c r="AD14" s="2"/>
      <c r="AE14" s="2"/>
      <c r="AF14" s="2"/>
      <c r="AG14" s="2"/>
      <c r="AH14" s="2"/>
      <c r="AI14" s="2"/>
      <c r="AJ14" s="2"/>
      <c r="AK14" s="2"/>
      <c r="AL14" s="26"/>
    </row>
    <row r="15" spans="1:38" ht="15" thickBot="1" x14ac:dyDescent="0.35">
      <c r="A15" s="23"/>
      <c r="B15" s="340" t="str">
        <f>IF('1. Summary'!B12="","",'1. Summary'!B12)</f>
        <v/>
      </c>
      <c r="C15" s="340"/>
      <c r="D15" s="340"/>
      <c r="E15" s="340"/>
      <c r="F15" s="340"/>
      <c r="G15" s="35"/>
      <c r="H15" s="340" t="str">
        <f>IF('1. Summary'!B18="","",'1. Summary'!B18)</f>
        <v/>
      </c>
      <c r="I15" s="340"/>
      <c r="J15" s="340"/>
      <c r="K15" s="340"/>
      <c r="L15" s="340"/>
      <c r="M15" s="340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 t="b">
        <f>AND($S27="COS_OPO_Szczyrk",$S27="Hotel_Skalny")</f>
        <v>0</v>
      </c>
      <c r="AF15" s="2"/>
      <c r="AG15" s="2"/>
      <c r="AH15" s="2"/>
      <c r="AI15" s="2"/>
      <c r="AJ15" s="2"/>
      <c r="AK15" s="2"/>
      <c r="AL15" s="26"/>
    </row>
    <row r="16" spans="1:38" ht="16.2" thickBot="1" x14ac:dyDescent="0.35">
      <c r="A16" s="23"/>
      <c r="B16" s="35" t="s">
        <v>3</v>
      </c>
      <c r="C16" s="35"/>
      <c r="D16" s="35"/>
      <c r="E16" s="35"/>
      <c r="F16" s="36"/>
      <c r="G16" s="35"/>
      <c r="H16" s="35" t="s">
        <v>5</v>
      </c>
      <c r="I16" s="35"/>
      <c r="J16" s="35"/>
      <c r="K16" s="2"/>
      <c r="L16" s="2"/>
      <c r="M16" s="2"/>
      <c r="N16" s="2"/>
      <c r="O16" s="2"/>
      <c r="P16" s="2"/>
      <c r="Q16" s="2"/>
      <c r="R16" s="2"/>
      <c r="S16" s="2"/>
      <c r="T16" s="227" t="s">
        <v>125</v>
      </c>
      <c r="U16" s="228"/>
      <c r="V16" s="227"/>
      <c r="W16" s="227"/>
      <c r="X16" s="227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6"/>
    </row>
    <row r="17" spans="1:38" ht="15" thickBot="1" x14ac:dyDescent="0.35">
      <c r="A17" s="23"/>
      <c r="B17" s="340" t="str">
        <f>IF('1. Summary'!B15="","",'1. Summary'!B15)</f>
        <v/>
      </c>
      <c r="C17" s="340"/>
      <c r="D17" s="340"/>
      <c r="E17" s="340"/>
      <c r="F17" s="340"/>
      <c r="G17" s="2"/>
      <c r="H17" s="340" t="str">
        <f>IF('1. Summary'!B21="","",'1. Summary'!B21)</f>
        <v/>
      </c>
      <c r="I17" s="340"/>
      <c r="J17" s="340"/>
      <c r="K17" s="340"/>
      <c r="L17" s="340"/>
      <c r="M17" s="340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 t="str" cm="1">
        <f t="array" ref="AD17:AD19">IF(AND($S27&lt;&gt;"COS_OPO_Szczyrk",$S27&lt;&gt;"Hotel_Skalny"),'Listy rozwijane'!$P$1:$P$3,"")</f>
        <v>Single</v>
      </c>
      <c r="AE17" s="2"/>
      <c r="AF17" s="2"/>
      <c r="AG17" s="2"/>
      <c r="AH17" s="2"/>
      <c r="AI17" s="2"/>
      <c r="AJ17" s="2"/>
      <c r="AK17" s="2"/>
      <c r="AL17" s="26"/>
    </row>
    <row r="18" spans="1:38" x14ac:dyDescent="0.3">
      <c r="A18" s="23"/>
      <c r="B18" s="2"/>
      <c r="C18" s="2"/>
      <c r="D18" s="2"/>
      <c r="E18" s="2"/>
      <c r="F18" s="24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 t="str">
        <v>Twin</v>
      </c>
      <c r="AE18" s="2"/>
      <c r="AF18" s="2"/>
      <c r="AG18" s="2"/>
      <c r="AH18" s="2"/>
      <c r="AI18" s="2"/>
      <c r="AJ18" s="2"/>
      <c r="AK18" s="2"/>
      <c r="AL18" s="26"/>
    </row>
    <row r="19" spans="1:38" ht="15" thickBot="1" x14ac:dyDescent="0.35">
      <c r="A19" s="23"/>
      <c r="B19" s="2"/>
      <c r="C19" s="2"/>
      <c r="D19" s="2"/>
      <c r="E19" s="2"/>
      <c r="F19" s="24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 t="str">
        <v>Triple</v>
      </c>
      <c r="AE19" s="2"/>
      <c r="AF19" s="2"/>
      <c r="AG19" s="2"/>
      <c r="AH19" s="2"/>
      <c r="AI19" s="2"/>
      <c r="AJ19" s="2"/>
      <c r="AK19" s="2"/>
      <c r="AL19" s="26"/>
    </row>
    <row r="20" spans="1:38" ht="15" customHeight="1" thickBot="1" x14ac:dyDescent="0.35">
      <c r="A20" s="23"/>
      <c r="B20" s="341" t="s">
        <v>17</v>
      </c>
      <c r="C20" s="343" t="s">
        <v>18</v>
      </c>
      <c r="D20" s="345" t="s">
        <v>19</v>
      </c>
      <c r="E20" s="345" t="s">
        <v>20</v>
      </c>
      <c r="F20" s="347" t="s">
        <v>21</v>
      </c>
      <c r="G20" s="349" t="s">
        <v>22</v>
      </c>
      <c r="H20" s="349"/>
      <c r="I20" s="349"/>
      <c r="J20" s="349"/>
      <c r="K20" s="349"/>
      <c r="L20" s="349"/>
      <c r="M20" s="349"/>
      <c r="N20" s="349"/>
      <c r="O20" s="349"/>
      <c r="P20" s="349"/>
      <c r="Q20" s="314" t="s">
        <v>23</v>
      </c>
      <c r="R20" s="2"/>
      <c r="S20" s="328" t="s">
        <v>24</v>
      </c>
      <c r="T20" s="329"/>
      <c r="U20" s="329"/>
      <c r="V20" s="329"/>
      <c r="W20" s="329"/>
      <c r="X20" s="329"/>
      <c r="Y20" s="329"/>
      <c r="Z20" s="329"/>
      <c r="AA20" s="330"/>
      <c r="AB20" s="315" t="s">
        <v>175</v>
      </c>
      <c r="AC20" s="2"/>
      <c r="AD20" s="2"/>
      <c r="AE20" s="2"/>
      <c r="AF20" s="2"/>
      <c r="AG20" s="2"/>
      <c r="AH20" s="2"/>
      <c r="AI20" s="2"/>
      <c r="AJ20" s="2"/>
      <c r="AK20" s="2"/>
      <c r="AL20" s="26"/>
    </row>
    <row r="21" spans="1:38" ht="15.6" thickTop="1" thickBot="1" x14ac:dyDescent="0.35">
      <c r="A21" s="23"/>
      <c r="B21" s="341"/>
      <c r="C21" s="343"/>
      <c r="D21" s="345"/>
      <c r="E21" s="345"/>
      <c r="F21" s="347"/>
      <c r="G21" s="349"/>
      <c r="H21" s="349"/>
      <c r="I21" s="349"/>
      <c r="J21" s="349"/>
      <c r="K21" s="349"/>
      <c r="L21" s="349"/>
      <c r="M21" s="349"/>
      <c r="N21" s="349"/>
      <c r="O21" s="349"/>
      <c r="P21" s="349"/>
      <c r="Q21" s="314"/>
      <c r="R21" s="285"/>
      <c r="S21" s="331"/>
      <c r="T21" s="332"/>
      <c r="U21" s="332"/>
      <c r="V21" s="332"/>
      <c r="W21" s="332"/>
      <c r="X21" s="332"/>
      <c r="Y21" s="332"/>
      <c r="Z21" s="332"/>
      <c r="AA21" s="333"/>
      <c r="AB21" s="315"/>
      <c r="AC21" s="2"/>
      <c r="AD21" s="2"/>
      <c r="AE21" s="2"/>
      <c r="AF21" s="2"/>
      <c r="AG21" s="2"/>
      <c r="AH21" s="2"/>
      <c r="AI21" s="2"/>
      <c r="AJ21" s="2"/>
      <c r="AK21" s="2"/>
      <c r="AL21" s="26"/>
    </row>
    <row r="22" spans="1:38" ht="30.75" customHeight="1" thickTop="1" thickBot="1" x14ac:dyDescent="0.35">
      <c r="A22" s="23"/>
      <c r="B22" s="341"/>
      <c r="C22" s="343"/>
      <c r="D22" s="345"/>
      <c r="E22" s="345"/>
      <c r="F22" s="347"/>
      <c r="G22" s="317" t="s">
        <v>26</v>
      </c>
      <c r="H22" s="317"/>
      <c r="I22" s="317"/>
      <c r="J22" s="317"/>
      <c r="K22" s="318"/>
      <c r="L22" s="318" t="s">
        <v>27</v>
      </c>
      <c r="M22" s="318"/>
      <c r="N22" s="318"/>
      <c r="O22" s="318"/>
      <c r="P22" s="318"/>
      <c r="Q22" s="314"/>
      <c r="R22" s="285"/>
      <c r="S22" s="391" t="s">
        <v>28</v>
      </c>
      <c r="T22" s="392" t="s">
        <v>29</v>
      </c>
      <c r="U22" s="393"/>
      <c r="V22" s="393"/>
      <c r="W22" s="393"/>
      <c r="X22" s="393"/>
      <c r="Y22" s="394"/>
      <c r="Z22" s="321" t="s">
        <v>117</v>
      </c>
      <c r="AA22" s="326" t="s">
        <v>23</v>
      </c>
      <c r="AB22" s="315"/>
      <c r="AC22" s="2"/>
      <c r="AD22" s="2"/>
      <c r="AE22" s="2"/>
      <c r="AF22" s="2"/>
      <c r="AG22" s="2"/>
      <c r="AH22" s="2"/>
      <c r="AI22" s="2"/>
      <c r="AJ22" s="2"/>
      <c r="AK22" s="2"/>
      <c r="AL22" s="26"/>
    </row>
    <row r="23" spans="1:38" ht="15.6" thickTop="1" thickBot="1" x14ac:dyDescent="0.35">
      <c r="A23" s="23"/>
      <c r="B23" s="342"/>
      <c r="C23" s="344"/>
      <c r="D23" s="346"/>
      <c r="E23" s="346"/>
      <c r="F23" s="348"/>
      <c r="G23" s="165" t="s">
        <v>30</v>
      </c>
      <c r="H23" s="166" t="s">
        <v>31</v>
      </c>
      <c r="I23" s="166" t="s">
        <v>32</v>
      </c>
      <c r="J23" s="167" t="s">
        <v>33</v>
      </c>
      <c r="K23" s="168" t="s">
        <v>34</v>
      </c>
      <c r="L23" s="165" t="s">
        <v>30</v>
      </c>
      <c r="M23" s="166" t="s">
        <v>31</v>
      </c>
      <c r="N23" s="166" t="s">
        <v>32</v>
      </c>
      <c r="O23" s="167" t="s">
        <v>33</v>
      </c>
      <c r="P23" s="168" t="s">
        <v>34</v>
      </c>
      <c r="Q23" s="314"/>
      <c r="R23" s="285"/>
      <c r="S23" s="320"/>
      <c r="T23" s="242">
        <v>45793</v>
      </c>
      <c r="U23" s="243">
        <v>45794</v>
      </c>
      <c r="V23" s="243">
        <v>45795</v>
      </c>
      <c r="W23" s="243">
        <v>45796</v>
      </c>
      <c r="X23" s="243">
        <v>45797</v>
      </c>
      <c r="Y23" s="244">
        <v>45798</v>
      </c>
      <c r="Z23" s="322"/>
      <c r="AA23" s="327"/>
      <c r="AB23" s="316"/>
      <c r="AC23" s="2"/>
      <c r="AD23" s="2"/>
      <c r="AE23" s="2"/>
      <c r="AF23" s="2"/>
      <c r="AG23" s="2"/>
      <c r="AH23" s="2"/>
      <c r="AI23" s="2"/>
      <c r="AJ23" s="2"/>
      <c r="AK23" s="2" t="s">
        <v>35</v>
      </c>
      <c r="AL23" s="26"/>
    </row>
    <row r="24" spans="1:38" x14ac:dyDescent="0.3">
      <c r="A24" s="23"/>
      <c r="B24" s="174" t="s">
        <v>36</v>
      </c>
      <c r="C24" s="175" t="s">
        <v>37</v>
      </c>
      <c r="D24" s="176" t="s">
        <v>38</v>
      </c>
      <c r="E24" s="177" t="s">
        <v>39</v>
      </c>
      <c r="F24" s="181" t="s">
        <v>40</v>
      </c>
      <c r="G24" s="183">
        <v>45793</v>
      </c>
      <c r="H24" s="178">
        <v>0.625</v>
      </c>
      <c r="I24" s="176" t="s">
        <v>41</v>
      </c>
      <c r="J24" s="176" t="s">
        <v>42</v>
      </c>
      <c r="K24" s="184" t="s">
        <v>43</v>
      </c>
      <c r="L24" s="183">
        <v>45796</v>
      </c>
      <c r="M24" s="178">
        <v>0.29166666666666702</v>
      </c>
      <c r="N24" s="176" t="s">
        <v>42</v>
      </c>
      <c r="O24" s="176" t="s">
        <v>41</v>
      </c>
      <c r="P24" s="184" t="s">
        <v>44</v>
      </c>
      <c r="Q24" s="287" t="s">
        <v>45</v>
      </c>
      <c r="R24" s="286"/>
      <c r="S24" s="193" t="s">
        <v>153</v>
      </c>
      <c r="T24" s="189" t="s">
        <v>13</v>
      </c>
      <c r="U24" s="179" t="s">
        <v>13</v>
      </c>
      <c r="V24" s="179" t="s">
        <v>13</v>
      </c>
      <c r="W24" s="179" t="s">
        <v>13</v>
      </c>
      <c r="X24" s="179" t="s">
        <v>13</v>
      </c>
      <c r="Y24" s="241" t="s">
        <v>13</v>
      </c>
      <c r="Z24" s="256" t="str">
        <f t="shared" ref="Z24:Z51" si="0">IF(LEFT(F24)=" ",25,"")</f>
        <v/>
      </c>
      <c r="AA24" s="256">
        <f>IF(Q24="Yes",70,"")</f>
        <v>70</v>
      </c>
      <c r="AB24" s="223">
        <f t="shared" ref="AB24:AB51" si="1">IFERROR(SUM(AD24:AK24),"choose hotel")</f>
        <v>790</v>
      </c>
      <c r="AC24" s="2"/>
      <c r="AD24" s="299">
        <f t="shared" ref="AD24:AD51" si="2">IF(T24="Single",VLOOKUP($S24,$U$8:$X$13,2,FALSE()),0)+IF(T24="Twin",VLOOKUP($S24,$U$8:$X$13,3,FALSE()),0)+IF(T24="Triple",VLOOKUP($S24,$U$8:$X$13,4,FALSE()),0)</f>
        <v>120</v>
      </c>
      <c r="AE24" s="299">
        <f t="shared" ref="AE24:AE51" si="3">IF(U24="Single",VLOOKUP($S24,$U$8:$X$13,2,FALSE()),0)+IF(U24="Twin",VLOOKUP($S24,$U$8:$X$13,3,FALSE()),0)+IF(U24="Triple",VLOOKUP($S24,$U$8:$X$13,4,FALSE()),0)</f>
        <v>120</v>
      </c>
      <c r="AF24" s="299">
        <f t="shared" ref="AF24:AF51" si="4">IF(V24="Single",VLOOKUP($S24,$U$8:$X$13,2,FALSE()),0)+IF(V24="Twin",VLOOKUP($S24,$U$8:$X$13,3,FALSE()),0)+IF(V24="Triple",VLOOKUP($S24,$U$8:$X$13,4,FALSE()),0)</f>
        <v>120</v>
      </c>
      <c r="AG24" s="299">
        <f t="shared" ref="AG24:AG51" si="5">IF(W24="Single",VLOOKUP($S24,$U$8:$X$13,2,FALSE()),0)+IF(W24="Twin",VLOOKUP($S24,$U$8:$X$13,3,FALSE()),0)+IF(W24="Triple",VLOOKUP($S24,$U$8:$X$13,4,FALSE()),0)</f>
        <v>120</v>
      </c>
      <c r="AH24" s="299">
        <f t="shared" ref="AH24:AH51" si="6">IF(X24="Single",VLOOKUP($S24,$U$8:$X$13,2,FALSE()),0)+IF(X24="Twin",VLOOKUP($S24,$U$8:$X$13,3,FALSE()),0)+IF(X24="Triple",VLOOKUP($S24,$U$8:$X$13,4,FALSE()),0)</f>
        <v>120</v>
      </c>
      <c r="AI24" s="299">
        <f t="shared" ref="AI24:AI51" si="7">IF(Y24="Single",VLOOKUP($S24,$U$8:$X$13,2,FALSE()),0)+IF(Y24="Twin",VLOOKUP($S24,$U$8:$X$13,3,FALSE()),0)+IF(Y24="Triple",VLOOKUP($S24,$U$8:$X$13,4,FALSE()),0)</f>
        <v>120</v>
      </c>
      <c r="AJ24" s="299" t="str">
        <f t="shared" ref="AJ24:AJ51" si="8">Z24</f>
        <v/>
      </c>
      <c r="AK24" s="300">
        <f>IF(Q24="Yes",$W$2,0)</f>
        <v>70</v>
      </c>
      <c r="AL24" s="26"/>
    </row>
    <row r="25" spans="1:38" x14ac:dyDescent="0.3">
      <c r="A25" s="23"/>
      <c r="B25" s="180" t="s">
        <v>46</v>
      </c>
      <c r="C25" s="169" t="s">
        <v>47</v>
      </c>
      <c r="D25" s="170" t="s">
        <v>48</v>
      </c>
      <c r="E25" s="171" t="s">
        <v>49</v>
      </c>
      <c r="F25" s="182" t="s">
        <v>90</v>
      </c>
      <c r="G25" s="185">
        <v>45793</v>
      </c>
      <c r="H25" s="172">
        <v>0.52083333333333304</v>
      </c>
      <c r="I25" s="170" t="s">
        <v>51</v>
      </c>
      <c r="J25" s="170" t="s">
        <v>52</v>
      </c>
      <c r="K25" s="186" t="s">
        <v>53</v>
      </c>
      <c r="L25" s="185">
        <v>45797</v>
      </c>
      <c r="M25" s="172">
        <v>0.8125</v>
      </c>
      <c r="N25" s="170" t="s">
        <v>52</v>
      </c>
      <c r="O25" s="170" t="s">
        <v>51</v>
      </c>
      <c r="P25" s="186" t="s">
        <v>54</v>
      </c>
      <c r="Q25" s="288" t="s">
        <v>55</v>
      </c>
      <c r="R25" s="286"/>
      <c r="S25" s="194" t="s">
        <v>154</v>
      </c>
      <c r="T25" s="190" t="s">
        <v>14</v>
      </c>
      <c r="U25" s="173" t="s">
        <v>14</v>
      </c>
      <c r="V25" s="173" t="s">
        <v>14</v>
      </c>
      <c r="W25" s="173" t="s">
        <v>14</v>
      </c>
      <c r="X25" s="173" t="s">
        <v>14</v>
      </c>
      <c r="Y25" s="255" t="s">
        <v>14</v>
      </c>
      <c r="Z25" s="257">
        <f t="shared" si="0"/>
        <v>25</v>
      </c>
      <c r="AA25" s="257" t="str">
        <f t="shared" ref="AA25:AA51" si="9">IF(Q25="Yes",70,"")</f>
        <v/>
      </c>
      <c r="AB25" s="225">
        <f t="shared" si="1"/>
        <v>523</v>
      </c>
      <c r="AC25" s="2"/>
      <c r="AD25" s="299">
        <f t="shared" si="2"/>
        <v>83</v>
      </c>
      <c r="AE25" s="299">
        <f t="shared" si="3"/>
        <v>83</v>
      </c>
      <c r="AF25" s="299">
        <f t="shared" si="4"/>
        <v>83</v>
      </c>
      <c r="AG25" s="299">
        <f t="shared" si="5"/>
        <v>83</v>
      </c>
      <c r="AH25" s="299">
        <f t="shared" si="6"/>
        <v>83</v>
      </c>
      <c r="AI25" s="299">
        <f t="shared" si="7"/>
        <v>83</v>
      </c>
      <c r="AJ25" s="299">
        <f t="shared" si="8"/>
        <v>25</v>
      </c>
      <c r="AK25" s="300">
        <f t="shared" ref="AK25:AK51" si="10">IF(Q25="Yes",$W$2,0)</f>
        <v>0</v>
      </c>
      <c r="AL25" s="26"/>
    </row>
    <row r="26" spans="1:38" ht="15" thickBot="1" x14ac:dyDescent="0.35">
      <c r="A26" s="23"/>
      <c r="B26" s="41" t="s">
        <v>118</v>
      </c>
      <c r="C26" s="42" t="s">
        <v>122</v>
      </c>
      <c r="D26" s="43" t="s">
        <v>123</v>
      </c>
      <c r="E26" s="44" t="s">
        <v>39</v>
      </c>
      <c r="F26" s="45" t="s">
        <v>107</v>
      </c>
      <c r="G26" s="46">
        <v>45793</v>
      </c>
      <c r="H26" s="47">
        <v>0.52083333333333304</v>
      </c>
      <c r="I26" s="43" t="s">
        <v>51</v>
      </c>
      <c r="J26" s="43" t="s">
        <v>52</v>
      </c>
      <c r="K26" s="48" t="s">
        <v>53</v>
      </c>
      <c r="L26" s="46">
        <v>45798</v>
      </c>
      <c r="M26" s="47">
        <v>0.8125</v>
      </c>
      <c r="N26" s="43" t="s">
        <v>52</v>
      </c>
      <c r="O26" s="43" t="s">
        <v>51</v>
      </c>
      <c r="P26" s="48" t="s">
        <v>54</v>
      </c>
      <c r="Q26" s="289" t="s">
        <v>45</v>
      </c>
      <c r="R26" s="286"/>
      <c r="S26" s="195" t="s">
        <v>157</v>
      </c>
      <c r="T26" s="50" t="s">
        <v>12</v>
      </c>
      <c r="U26" s="51" t="s">
        <v>12</v>
      </c>
      <c r="V26" s="51" t="s">
        <v>12</v>
      </c>
      <c r="W26" s="260"/>
      <c r="X26" s="260"/>
      <c r="Y26" s="261"/>
      <c r="Z26" s="258" t="str">
        <f t="shared" si="0"/>
        <v/>
      </c>
      <c r="AA26" s="258">
        <f t="shared" si="9"/>
        <v>70</v>
      </c>
      <c r="AB26" s="224">
        <f t="shared" si="1"/>
        <v>469</v>
      </c>
      <c r="AC26" s="2"/>
      <c r="AD26" s="299">
        <f t="shared" si="2"/>
        <v>133</v>
      </c>
      <c r="AE26" s="299">
        <f t="shared" si="3"/>
        <v>133</v>
      </c>
      <c r="AF26" s="299">
        <f t="shared" si="4"/>
        <v>133</v>
      </c>
      <c r="AG26" s="299">
        <f t="shared" si="5"/>
        <v>0</v>
      </c>
      <c r="AH26" s="299">
        <f t="shared" si="6"/>
        <v>0</v>
      </c>
      <c r="AI26" s="299">
        <f t="shared" si="7"/>
        <v>0</v>
      </c>
      <c r="AJ26" s="299" t="str">
        <f>Z26</f>
        <v/>
      </c>
      <c r="AK26" s="300">
        <f t="shared" si="10"/>
        <v>70</v>
      </c>
      <c r="AL26" s="26"/>
    </row>
    <row r="27" spans="1:38" x14ac:dyDescent="0.3">
      <c r="A27" s="23"/>
      <c r="B27" s="52">
        <v>1</v>
      </c>
      <c r="C27" s="53"/>
      <c r="D27" s="54"/>
      <c r="E27" s="55"/>
      <c r="F27" s="56"/>
      <c r="G27" s="57"/>
      <c r="H27" s="54"/>
      <c r="I27" s="54"/>
      <c r="J27" s="58"/>
      <c r="K27" s="59"/>
      <c r="L27" s="57"/>
      <c r="M27" s="54"/>
      <c r="N27" s="54"/>
      <c r="O27" s="58"/>
      <c r="P27" s="59"/>
      <c r="Q27" s="290"/>
      <c r="R27" s="286" t="str">
        <f>IFERROR(VLOOKUP(S27,$U$8:$Y$13,5,FALSE),"")</f>
        <v/>
      </c>
      <c r="S27" s="60"/>
      <c r="T27" s="70"/>
      <c r="U27" s="71"/>
      <c r="V27" s="71"/>
      <c r="W27" s="71"/>
      <c r="X27" s="71"/>
      <c r="Y27" s="191"/>
      <c r="Z27" s="257" t="str">
        <f t="shared" si="0"/>
        <v/>
      </c>
      <c r="AA27" s="257" t="str">
        <f t="shared" si="9"/>
        <v/>
      </c>
      <c r="AB27" s="220">
        <f t="shared" si="1"/>
        <v>0</v>
      </c>
      <c r="AC27" s="2"/>
      <c r="AD27" s="301">
        <f t="shared" si="2"/>
        <v>0</v>
      </c>
      <c r="AE27" s="301">
        <f t="shared" si="3"/>
        <v>0</v>
      </c>
      <c r="AF27" s="301">
        <f t="shared" si="4"/>
        <v>0</v>
      </c>
      <c r="AG27" s="301">
        <f t="shared" si="5"/>
        <v>0</v>
      </c>
      <c r="AH27" s="301">
        <f t="shared" si="6"/>
        <v>0</v>
      </c>
      <c r="AI27" s="301">
        <f t="shared" si="7"/>
        <v>0</v>
      </c>
      <c r="AJ27" s="301" t="str">
        <f t="shared" si="8"/>
        <v/>
      </c>
      <c r="AK27" s="302">
        <f t="shared" si="10"/>
        <v>0</v>
      </c>
      <c r="AL27" s="26"/>
    </row>
    <row r="28" spans="1:38" x14ac:dyDescent="0.3">
      <c r="A28" s="23"/>
      <c r="B28" s="61">
        <v>2</v>
      </c>
      <c r="C28" s="62"/>
      <c r="D28" s="63"/>
      <c r="E28" s="64"/>
      <c r="F28" s="65"/>
      <c r="G28" s="66"/>
      <c r="H28" s="63"/>
      <c r="I28" s="63"/>
      <c r="J28" s="67"/>
      <c r="K28" s="68"/>
      <c r="L28" s="66"/>
      <c r="M28" s="63"/>
      <c r="N28" s="63"/>
      <c r="O28" s="67"/>
      <c r="P28" s="68"/>
      <c r="Q28" s="291"/>
      <c r="R28" s="286" t="str">
        <f t="shared" ref="R28:R50" si="11">IFERROR(VLOOKUP(S28,$U$8:$Y$13,5,FALSE),"")</f>
        <v/>
      </c>
      <c r="S28" s="69"/>
      <c r="T28" s="70"/>
      <c r="U28" s="71"/>
      <c r="V28" s="71"/>
      <c r="W28" s="71"/>
      <c r="X28" s="71"/>
      <c r="Y28" s="191"/>
      <c r="Z28" s="257" t="str">
        <f t="shared" si="0"/>
        <v/>
      </c>
      <c r="AA28" s="257" t="str">
        <f t="shared" si="9"/>
        <v/>
      </c>
      <c r="AB28" s="220">
        <f t="shared" si="1"/>
        <v>0</v>
      </c>
      <c r="AC28" s="2"/>
      <c r="AD28" s="301">
        <f t="shared" si="2"/>
        <v>0</v>
      </c>
      <c r="AE28" s="301">
        <f t="shared" si="3"/>
        <v>0</v>
      </c>
      <c r="AF28" s="301">
        <f t="shared" si="4"/>
        <v>0</v>
      </c>
      <c r="AG28" s="301">
        <f t="shared" si="5"/>
        <v>0</v>
      </c>
      <c r="AH28" s="301">
        <f t="shared" si="6"/>
        <v>0</v>
      </c>
      <c r="AI28" s="301">
        <f t="shared" si="7"/>
        <v>0</v>
      </c>
      <c r="AJ28" s="301" t="str">
        <f>Z28</f>
        <v/>
      </c>
      <c r="AK28" s="302">
        <f t="shared" si="10"/>
        <v>0</v>
      </c>
      <c r="AL28" s="26"/>
    </row>
    <row r="29" spans="1:38" x14ac:dyDescent="0.3">
      <c r="A29" s="23"/>
      <c r="B29" s="52">
        <v>3</v>
      </c>
      <c r="C29" s="62"/>
      <c r="D29" s="63"/>
      <c r="E29" s="64"/>
      <c r="F29" s="65"/>
      <c r="G29" s="66"/>
      <c r="H29" s="63"/>
      <c r="I29" s="63"/>
      <c r="J29" s="67"/>
      <c r="K29" s="68"/>
      <c r="L29" s="66"/>
      <c r="M29" s="63"/>
      <c r="N29" s="63"/>
      <c r="O29" s="67"/>
      <c r="P29" s="68"/>
      <c r="Q29" s="291"/>
      <c r="R29" s="286" t="str">
        <f t="shared" si="11"/>
        <v/>
      </c>
      <c r="S29" s="69"/>
      <c r="T29" s="70"/>
      <c r="U29" s="71"/>
      <c r="V29" s="71"/>
      <c r="W29" s="71"/>
      <c r="X29" s="71"/>
      <c r="Y29" s="191"/>
      <c r="Z29" s="257" t="str">
        <f t="shared" si="0"/>
        <v/>
      </c>
      <c r="AA29" s="257" t="str">
        <f t="shared" si="9"/>
        <v/>
      </c>
      <c r="AB29" s="220">
        <f t="shared" si="1"/>
        <v>0</v>
      </c>
      <c r="AC29" s="2"/>
      <c r="AD29" s="301">
        <f t="shared" si="2"/>
        <v>0</v>
      </c>
      <c r="AE29" s="301">
        <f t="shared" si="3"/>
        <v>0</v>
      </c>
      <c r="AF29" s="301">
        <f t="shared" si="4"/>
        <v>0</v>
      </c>
      <c r="AG29" s="301">
        <f t="shared" si="5"/>
        <v>0</v>
      </c>
      <c r="AH29" s="301">
        <f t="shared" si="6"/>
        <v>0</v>
      </c>
      <c r="AI29" s="301">
        <f t="shared" si="7"/>
        <v>0</v>
      </c>
      <c r="AJ29" s="301" t="str">
        <f t="shared" si="8"/>
        <v/>
      </c>
      <c r="AK29" s="302">
        <f t="shared" si="10"/>
        <v>0</v>
      </c>
      <c r="AL29" s="26"/>
    </row>
    <row r="30" spans="1:38" x14ac:dyDescent="0.3">
      <c r="A30" s="23"/>
      <c r="B30" s="61">
        <v>4</v>
      </c>
      <c r="C30" s="62"/>
      <c r="D30" s="63"/>
      <c r="E30" s="64"/>
      <c r="F30" s="65"/>
      <c r="G30" s="66"/>
      <c r="H30" s="63"/>
      <c r="I30" s="63"/>
      <c r="J30" s="67"/>
      <c r="K30" s="68"/>
      <c r="L30" s="66"/>
      <c r="M30" s="63"/>
      <c r="N30" s="63"/>
      <c r="O30" s="67"/>
      <c r="P30" s="68"/>
      <c r="Q30" s="291"/>
      <c r="R30" s="286" t="str">
        <f t="shared" si="11"/>
        <v/>
      </c>
      <c r="S30" s="69"/>
      <c r="T30" s="70"/>
      <c r="U30" s="71"/>
      <c r="V30" s="71"/>
      <c r="W30" s="71"/>
      <c r="X30" s="71"/>
      <c r="Y30" s="191"/>
      <c r="Z30" s="257" t="str">
        <f t="shared" si="0"/>
        <v/>
      </c>
      <c r="AA30" s="257" t="str">
        <f t="shared" si="9"/>
        <v/>
      </c>
      <c r="AB30" s="220">
        <f t="shared" si="1"/>
        <v>0</v>
      </c>
      <c r="AC30" s="2"/>
      <c r="AD30" s="301">
        <f t="shared" si="2"/>
        <v>0</v>
      </c>
      <c r="AE30" s="301">
        <f t="shared" si="3"/>
        <v>0</v>
      </c>
      <c r="AF30" s="301">
        <f t="shared" si="4"/>
        <v>0</v>
      </c>
      <c r="AG30" s="301">
        <f t="shared" si="5"/>
        <v>0</v>
      </c>
      <c r="AH30" s="301">
        <f t="shared" si="6"/>
        <v>0</v>
      </c>
      <c r="AI30" s="301">
        <f t="shared" si="7"/>
        <v>0</v>
      </c>
      <c r="AJ30" s="301" t="str">
        <f t="shared" si="8"/>
        <v/>
      </c>
      <c r="AK30" s="302">
        <f t="shared" si="10"/>
        <v>0</v>
      </c>
      <c r="AL30" s="26"/>
    </row>
    <row r="31" spans="1:38" x14ac:dyDescent="0.3">
      <c r="A31" s="23"/>
      <c r="B31" s="52">
        <v>5</v>
      </c>
      <c r="C31" s="62"/>
      <c r="D31" s="63"/>
      <c r="E31" s="64"/>
      <c r="F31" s="65"/>
      <c r="G31" s="66"/>
      <c r="H31" s="63"/>
      <c r="I31" s="63"/>
      <c r="J31" s="67"/>
      <c r="K31" s="68"/>
      <c r="L31" s="66"/>
      <c r="M31" s="63"/>
      <c r="N31" s="63"/>
      <c r="O31" s="67"/>
      <c r="P31" s="68"/>
      <c r="Q31" s="291"/>
      <c r="R31" s="286" t="str">
        <f t="shared" si="11"/>
        <v/>
      </c>
      <c r="S31" s="69"/>
      <c r="T31" s="70"/>
      <c r="U31" s="71"/>
      <c r="V31" s="71"/>
      <c r="W31" s="71"/>
      <c r="X31" s="71"/>
      <c r="Y31" s="191"/>
      <c r="Z31" s="257" t="str">
        <f t="shared" si="0"/>
        <v/>
      </c>
      <c r="AA31" s="257" t="str">
        <f t="shared" si="9"/>
        <v/>
      </c>
      <c r="AB31" s="220">
        <f t="shared" si="1"/>
        <v>0</v>
      </c>
      <c r="AC31" s="2"/>
      <c r="AD31" s="301">
        <f t="shared" si="2"/>
        <v>0</v>
      </c>
      <c r="AE31" s="301">
        <f t="shared" si="3"/>
        <v>0</v>
      </c>
      <c r="AF31" s="301">
        <f t="shared" si="4"/>
        <v>0</v>
      </c>
      <c r="AG31" s="301">
        <f t="shared" si="5"/>
        <v>0</v>
      </c>
      <c r="AH31" s="301">
        <f t="shared" si="6"/>
        <v>0</v>
      </c>
      <c r="AI31" s="301">
        <f t="shared" si="7"/>
        <v>0</v>
      </c>
      <c r="AJ31" s="301" t="str">
        <f t="shared" si="8"/>
        <v/>
      </c>
      <c r="AK31" s="302">
        <f t="shared" si="10"/>
        <v>0</v>
      </c>
      <c r="AL31" s="26"/>
    </row>
    <row r="32" spans="1:38" x14ac:dyDescent="0.3">
      <c r="A32" s="23"/>
      <c r="B32" s="61">
        <v>6</v>
      </c>
      <c r="C32" s="62"/>
      <c r="D32" s="63"/>
      <c r="E32" s="64"/>
      <c r="F32" s="65"/>
      <c r="G32" s="66"/>
      <c r="H32" s="63"/>
      <c r="I32" s="63"/>
      <c r="J32" s="67"/>
      <c r="K32" s="68"/>
      <c r="L32" s="66"/>
      <c r="M32" s="63"/>
      <c r="N32" s="63"/>
      <c r="O32" s="67"/>
      <c r="P32" s="68"/>
      <c r="Q32" s="291"/>
      <c r="R32" s="286" t="str">
        <f t="shared" si="11"/>
        <v/>
      </c>
      <c r="S32" s="69"/>
      <c r="T32" s="70"/>
      <c r="U32" s="71"/>
      <c r="V32" s="71"/>
      <c r="W32" s="71"/>
      <c r="X32" s="71"/>
      <c r="Y32" s="191"/>
      <c r="Z32" s="257" t="str">
        <f t="shared" si="0"/>
        <v/>
      </c>
      <c r="AA32" s="257" t="str">
        <f t="shared" si="9"/>
        <v/>
      </c>
      <c r="AB32" s="220">
        <f t="shared" si="1"/>
        <v>0</v>
      </c>
      <c r="AC32" s="2"/>
      <c r="AD32" s="301">
        <f t="shared" si="2"/>
        <v>0</v>
      </c>
      <c r="AE32" s="301">
        <f t="shared" si="3"/>
        <v>0</v>
      </c>
      <c r="AF32" s="301">
        <f t="shared" si="4"/>
        <v>0</v>
      </c>
      <c r="AG32" s="301">
        <f t="shared" si="5"/>
        <v>0</v>
      </c>
      <c r="AH32" s="301">
        <f t="shared" si="6"/>
        <v>0</v>
      </c>
      <c r="AI32" s="301">
        <f t="shared" si="7"/>
        <v>0</v>
      </c>
      <c r="AJ32" s="301" t="str">
        <f t="shared" si="8"/>
        <v/>
      </c>
      <c r="AK32" s="302">
        <f t="shared" si="10"/>
        <v>0</v>
      </c>
      <c r="AL32" s="26"/>
    </row>
    <row r="33" spans="1:38" x14ac:dyDescent="0.3">
      <c r="A33" s="23"/>
      <c r="B33" s="52">
        <v>7</v>
      </c>
      <c r="C33" s="62"/>
      <c r="D33" s="63"/>
      <c r="E33" s="64"/>
      <c r="F33" s="65"/>
      <c r="G33" s="66"/>
      <c r="H33" s="63"/>
      <c r="I33" s="63"/>
      <c r="J33" s="67"/>
      <c r="K33" s="68"/>
      <c r="L33" s="66"/>
      <c r="M33" s="63"/>
      <c r="N33" s="63"/>
      <c r="O33" s="67"/>
      <c r="P33" s="68"/>
      <c r="Q33" s="291"/>
      <c r="R33" s="286" t="str">
        <f t="shared" si="11"/>
        <v/>
      </c>
      <c r="S33" s="69"/>
      <c r="T33" s="70"/>
      <c r="U33" s="71"/>
      <c r="V33" s="71"/>
      <c r="W33" s="71"/>
      <c r="X33" s="71"/>
      <c r="Y33" s="191"/>
      <c r="Z33" s="257" t="str">
        <f t="shared" si="0"/>
        <v/>
      </c>
      <c r="AA33" s="257" t="str">
        <f t="shared" si="9"/>
        <v/>
      </c>
      <c r="AB33" s="220">
        <f t="shared" si="1"/>
        <v>0</v>
      </c>
      <c r="AC33" s="2"/>
      <c r="AD33" s="301">
        <f t="shared" si="2"/>
        <v>0</v>
      </c>
      <c r="AE33" s="301">
        <f t="shared" si="3"/>
        <v>0</v>
      </c>
      <c r="AF33" s="301">
        <f t="shared" si="4"/>
        <v>0</v>
      </c>
      <c r="AG33" s="301">
        <f t="shared" si="5"/>
        <v>0</v>
      </c>
      <c r="AH33" s="301">
        <f t="shared" si="6"/>
        <v>0</v>
      </c>
      <c r="AI33" s="301">
        <f t="shared" si="7"/>
        <v>0</v>
      </c>
      <c r="AJ33" s="301" t="str">
        <f t="shared" si="8"/>
        <v/>
      </c>
      <c r="AK33" s="302">
        <f t="shared" si="10"/>
        <v>0</v>
      </c>
      <c r="AL33" s="26"/>
    </row>
    <row r="34" spans="1:38" x14ac:dyDescent="0.3">
      <c r="A34" s="23"/>
      <c r="B34" s="61">
        <v>8</v>
      </c>
      <c r="C34" s="62"/>
      <c r="D34" s="63"/>
      <c r="E34" s="64"/>
      <c r="F34" s="65"/>
      <c r="G34" s="66"/>
      <c r="H34" s="63"/>
      <c r="I34" s="63"/>
      <c r="J34" s="67"/>
      <c r="K34" s="68"/>
      <c r="L34" s="66"/>
      <c r="M34" s="63"/>
      <c r="N34" s="63"/>
      <c r="O34" s="67"/>
      <c r="P34" s="68"/>
      <c r="Q34" s="291"/>
      <c r="R34" s="286" t="str">
        <f t="shared" si="11"/>
        <v/>
      </c>
      <c r="S34" s="69"/>
      <c r="T34" s="70"/>
      <c r="U34" s="71"/>
      <c r="V34" s="71"/>
      <c r="W34" s="71"/>
      <c r="X34" s="71"/>
      <c r="Y34" s="191"/>
      <c r="Z34" s="257" t="str">
        <f t="shared" si="0"/>
        <v/>
      </c>
      <c r="AA34" s="257" t="str">
        <f t="shared" si="9"/>
        <v/>
      </c>
      <c r="AB34" s="220">
        <f t="shared" si="1"/>
        <v>0</v>
      </c>
      <c r="AC34" s="2"/>
      <c r="AD34" s="301">
        <f t="shared" si="2"/>
        <v>0</v>
      </c>
      <c r="AE34" s="301">
        <f t="shared" si="3"/>
        <v>0</v>
      </c>
      <c r="AF34" s="301">
        <f t="shared" si="4"/>
        <v>0</v>
      </c>
      <c r="AG34" s="301">
        <f t="shared" si="5"/>
        <v>0</v>
      </c>
      <c r="AH34" s="301">
        <f t="shared" si="6"/>
        <v>0</v>
      </c>
      <c r="AI34" s="301">
        <f t="shared" si="7"/>
        <v>0</v>
      </c>
      <c r="AJ34" s="301" t="str">
        <f t="shared" si="8"/>
        <v/>
      </c>
      <c r="AK34" s="302">
        <f t="shared" si="10"/>
        <v>0</v>
      </c>
      <c r="AL34" s="26"/>
    </row>
    <row r="35" spans="1:38" x14ac:dyDescent="0.3">
      <c r="A35" s="23"/>
      <c r="B35" s="52">
        <v>9</v>
      </c>
      <c r="C35" s="62"/>
      <c r="D35" s="63"/>
      <c r="E35" s="64"/>
      <c r="F35" s="65"/>
      <c r="G35" s="66"/>
      <c r="H35" s="63"/>
      <c r="I35" s="63"/>
      <c r="J35" s="67"/>
      <c r="K35" s="68"/>
      <c r="L35" s="66"/>
      <c r="M35" s="63"/>
      <c r="N35" s="63"/>
      <c r="O35" s="67"/>
      <c r="P35" s="68"/>
      <c r="Q35" s="291"/>
      <c r="R35" s="286" t="str">
        <f t="shared" si="11"/>
        <v/>
      </c>
      <c r="S35" s="69"/>
      <c r="T35" s="70"/>
      <c r="U35" s="71"/>
      <c r="V35" s="71"/>
      <c r="W35" s="71"/>
      <c r="X35" s="71"/>
      <c r="Y35" s="191"/>
      <c r="Z35" s="257" t="str">
        <f t="shared" si="0"/>
        <v/>
      </c>
      <c r="AA35" s="257" t="str">
        <f t="shared" si="9"/>
        <v/>
      </c>
      <c r="AB35" s="220">
        <f t="shared" si="1"/>
        <v>0</v>
      </c>
      <c r="AC35" s="2"/>
      <c r="AD35" s="301">
        <f t="shared" si="2"/>
        <v>0</v>
      </c>
      <c r="AE35" s="301">
        <f t="shared" si="3"/>
        <v>0</v>
      </c>
      <c r="AF35" s="301">
        <f t="shared" si="4"/>
        <v>0</v>
      </c>
      <c r="AG35" s="301">
        <f t="shared" si="5"/>
        <v>0</v>
      </c>
      <c r="AH35" s="301">
        <f t="shared" si="6"/>
        <v>0</v>
      </c>
      <c r="AI35" s="301">
        <f t="shared" si="7"/>
        <v>0</v>
      </c>
      <c r="AJ35" s="301" t="str">
        <f t="shared" si="8"/>
        <v/>
      </c>
      <c r="AK35" s="302">
        <f t="shared" si="10"/>
        <v>0</v>
      </c>
      <c r="AL35" s="26"/>
    </row>
    <row r="36" spans="1:38" x14ac:dyDescent="0.3">
      <c r="A36" s="23"/>
      <c r="B36" s="61">
        <v>10</v>
      </c>
      <c r="C36" s="62"/>
      <c r="D36" s="63"/>
      <c r="E36" s="64"/>
      <c r="F36" s="65"/>
      <c r="G36" s="66"/>
      <c r="H36" s="63"/>
      <c r="I36" s="63"/>
      <c r="J36" s="67"/>
      <c r="K36" s="68"/>
      <c r="L36" s="66"/>
      <c r="M36" s="63"/>
      <c r="N36" s="63"/>
      <c r="O36" s="67"/>
      <c r="P36" s="68"/>
      <c r="Q36" s="291"/>
      <c r="R36" s="286" t="str">
        <f t="shared" si="11"/>
        <v/>
      </c>
      <c r="S36" s="69"/>
      <c r="T36" s="70"/>
      <c r="U36" s="71"/>
      <c r="V36" s="71"/>
      <c r="W36" s="71"/>
      <c r="X36" s="71"/>
      <c r="Y36" s="191"/>
      <c r="Z36" s="257" t="str">
        <f t="shared" si="0"/>
        <v/>
      </c>
      <c r="AA36" s="257" t="str">
        <f t="shared" si="9"/>
        <v/>
      </c>
      <c r="AB36" s="220">
        <f t="shared" si="1"/>
        <v>0</v>
      </c>
      <c r="AC36" s="2"/>
      <c r="AD36" s="301">
        <f t="shared" si="2"/>
        <v>0</v>
      </c>
      <c r="AE36" s="301">
        <f t="shared" si="3"/>
        <v>0</v>
      </c>
      <c r="AF36" s="301">
        <f t="shared" si="4"/>
        <v>0</v>
      </c>
      <c r="AG36" s="301">
        <f t="shared" si="5"/>
        <v>0</v>
      </c>
      <c r="AH36" s="301">
        <f t="shared" si="6"/>
        <v>0</v>
      </c>
      <c r="AI36" s="301">
        <f t="shared" si="7"/>
        <v>0</v>
      </c>
      <c r="AJ36" s="301" t="str">
        <f t="shared" si="8"/>
        <v/>
      </c>
      <c r="AK36" s="302">
        <f t="shared" si="10"/>
        <v>0</v>
      </c>
      <c r="AL36" s="26"/>
    </row>
    <row r="37" spans="1:38" x14ac:dyDescent="0.3">
      <c r="A37" s="23"/>
      <c r="B37" s="52">
        <v>11</v>
      </c>
      <c r="C37" s="62"/>
      <c r="D37" s="63"/>
      <c r="E37" s="64"/>
      <c r="F37" s="65"/>
      <c r="G37" s="66"/>
      <c r="H37" s="63"/>
      <c r="I37" s="63"/>
      <c r="J37" s="67"/>
      <c r="K37" s="68"/>
      <c r="L37" s="66"/>
      <c r="M37" s="63"/>
      <c r="N37" s="63"/>
      <c r="O37" s="67"/>
      <c r="P37" s="68"/>
      <c r="Q37" s="291"/>
      <c r="R37" s="286" t="str">
        <f t="shared" si="11"/>
        <v/>
      </c>
      <c r="S37" s="69"/>
      <c r="T37" s="70"/>
      <c r="U37" s="71"/>
      <c r="V37" s="71"/>
      <c r="W37" s="71"/>
      <c r="X37" s="71"/>
      <c r="Y37" s="191"/>
      <c r="Z37" s="257" t="str">
        <f t="shared" si="0"/>
        <v/>
      </c>
      <c r="AA37" s="257" t="str">
        <f t="shared" si="9"/>
        <v/>
      </c>
      <c r="AB37" s="220">
        <f t="shared" si="1"/>
        <v>0</v>
      </c>
      <c r="AC37" s="2"/>
      <c r="AD37" s="301">
        <f t="shared" si="2"/>
        <v>0</v>
      </c>
      <c r="AE37" s="301">
        <f t="shared" si="3"/>
        <v>0</v>
      </c>
      <c r="AF37" s="301">
        <f t="shared" si="4"/>
        <v>0</v>
      </c>
      <c r="AG37" s="301">
        <f t="shared" si="5"/>
        <v>0</v>
      </c>
      <c r="AH37" s="301">
        <f t="shared" si="6"/>
        <v>0</v>
      </c>
      <c r="AI37" s="301">
        <f t="shared" si="7"/>
        <v>0</v>
      </c>
      <c r="AJ37" s="301" t="str">
        <f t="shared" si="8"/>
        <v/>
      </c>
      <c r="AK37" s="302">
        <f t="shared" si="10"/>
        <v>0</v>
      </c>
      <c r="AL37" s="26"/>
    </row>
    <row r="38" spans="1:38" x14ac:dyDescent="0.3">
      <c r="A38" s="23"/>
      <c r="B38" s="61">
        <v>12</v>
      </c>
      <c r="C38" s="62"/>
      <c r="D38" s="63"/>
      <c r="E38" s="64"/>
      <c r="F38" s="65"/>
      <c r="G38" s="66"/>
      <c r="H38" s="63"/>
      <c r="I38" s="63"/>
      <c r="J38" s="67"/>
      <c r="K38" s="68"/>
      <c r="L38" s="66"/>
      <c r="M38" s="63"/>
      <c r="N38" s="63"/>
      <c r="O38" s="67"/>
      <c r="P38" s="68"/>
      <c r="Q38" s="291"/>
      <c r="R38" s="286" t="str">
        <f t="shared" si="11"/>
        <v/>
      </c>
      <c r="S38" s="69"/>
      <c r="T38" s="70"/>
      <c r="U38" s="71"/>
      <c r="V38" s="71"/>
      <c r="W38" s="71"/>
      <c r="X38" s="71"/>
      <c r="Y38" s="191"/>
      <c r="Z38" s="257" t="str">
        <f t="shared" si="0"/>
        <v/>
      </c>
      <c r="AA38" s="257" t="str">
        <f t="shared" si="9"/>
        <v/>
      </c>
      <c r="AB38" s="220">
        <f t="shared" si="1"/>
        <v>0</v>
      </c>
      <c r="AC38" s="2"/>
      <c r="AD38" s="301">
        <f t="shared" si="2"/>
        <v>0</v>
      </c>
      <c r="AE38" s="301">
        <f t="shared" si="3"/>
        <v>0</v>
      </c>
      <c r="AF38" s="301">
        <f t="shared" si="4"/>
        <v>0</v>
      </c>
      <c r="AG38" s="301">
        <f t="shared" si="5"/>
        <v>0</v>
      </c>
      <c r="AH38" s="301">
        <f t="shared" si="6"/>
        <v>0</v>
      </c>
      <c r="AI38" s="301">
        <f t="shared" si="7"/>
        <v>0</v>
      </c>
      <c r="AJ38" s="301" t="str">
        <f t="shared" si="8"/>
        <v/>
      </c>
      <c r="AK38" s="302">
        <f t="shared" si="10"/>
        <v>0</v>
      </c>
      <c r="AL38" s="26"/>
    </row>
    <row r="39" spans="1:38" x14ac:dyDescent="0.3">
      <c r="A39" s="23"/>
      <c r="B39" s="52">
        <v>13</v>
      </c>
      <c r="C39" s="62"/>
      <c r="D39" s="63"/>
      <c r="E39" s="64"/>
      <c r="F39" s="65"/>
      <c r="G39" s="66"/>
      <c r="H39" s="63"/>
      <c r="I39" s="63"/>
      <c r="J39" s="67"/>
      <c r="K39" s="68"/>
      <c r="L39" s="66"/>
      <c r="M39" s="63"/>
      <c r="N39" s="63"/>
      <c r="O39" s="67"/>
      <c r="P39" s="68"/>
      <c r="Q39" s="291"/>
      <c r="R39" s="286" t="str">
        <f t="shared" si="11"/>
        <v/>
      </c>
      <c r="S39" s="69"/>
      <c r="T39" s="70"/>
      <c r="U39" s="71"/>
      <c r="V39" s="71"/>
      <c r="W39" s="71"/>
      <c r="X39" s="71"/>
      <c r="Y39" s="191"/>
      <c r="Z39" s="257" t="str">
        <f t="shared" si="0"/>
        <v/>
      </c>
      <c r="AA39" s="257" t="str">
        <f t="shared" si="9"/>
        <v/>
      </c>
      <c r="AB39" s="220">
        <f t="shared" si="1"/>
        <v>0</v>
      </c>
      <c r="AC39" s="2"/>
      <c r="AD39" s="301">
        <f t="shared" si="2"/>
        <v>0</v>
      </c>
      <c r="AE39" s="301">
        <f t="shared" si="3"/>
        <v>0</v>
      </c>
      <c r="AF39" s="301">
        <f t="shared" si="4"/>
        <v>0</v>
      </c>
      <c r="AG39" s="301">
        <f t="shared" si="5"/>
        <v>0</v>
      </c>
      <c r="AH39" s="301">
        <f t="shared" si="6"/>
        <v>0</v>
      </c>
      <c r="AI39" s="301">
        <f t="shared" si="7"/>
        <v>0</v>
      </c>
      <c r="AJ39" s="301" t="str">
        <f t="shared" si="8"/>
        <v/>
      </c>
      <c r="AK39" s="302">
        <f t="shared" si="10"/>
        <v>0</v>
      </c>
      <c r="AL39" s="26"/>
    </row>
    <row r="40" spans="1:38" x14ac:dyDescent="0.3">
      <c r="A40" s="23"/>
      <c r="B40" s="61">
        <v>14</v>
      </c>
      <c r="C40" s="62"/>
      <c r="D40" s="63"/>
      <c r="E40" s="64"/>
      <c r="F40" s="65"/>
      <c r="G40" s="66"/>
      <c r="H40" s="63"/>
      <c r="I40" s="63"/>
      <c r="J40" s="67"/>
      <c r="K40" s="68"/>
      <c r="L40" s="66"/>
      <c r="M40" s="63"/>
      <c r="N40" s="63"/>
      <c r="O40" s="67"/>
      <c r="P40" s="68"/>
      <c r="Q40" s="291"/>
      <c r="R40" s="286" t="str">
        <f t="shared" si="11"/>
        <v/>
      </c>
      <c r="S40" s="69"/>
      <c r="T40" s="70"/>
      <c r="U40" s="71"/>
      <c r="V40" s="71"/>
      <c r="W40" s="71"/>
      <c r="X40" s="71"/>
      <c r="Y40" s="191"/>
      <c r="Z40" s="257" t="str">
        <f t="shared" si="0"/>
        <v/>
      </c>
      <c r="AA40" s="257" t="str">
        <f t="shared" si="9"/>
        <v/>
      </c>
      <c r="AB40" s="220">
        <f t="shared" si="1"/>
        <v>0</v>
      </c>
      <c r="AC40" s="2"/>
      <c r="AD40" s="301">
        <f t="shared" si="2"/>
        <v>0</v>
      </c>
      <c r="AE40" s="301">
        <f t="shared" si="3"/>
        <v>0</v>
      </c>
      <c r="AF40" s="301">
        <f t="shared" si="4"/>
        <v>0</v>
      </c>
      <c r="AG40" s="301">
        <f t="shared" si="5"/>
        <v>0</v>
      </c>
      <c r="AH40" s="301">
        <f t="shared" si="6"/>
        <v>0</v>
      </c>
      <c r="AI40" s="301">
        <f t="shared" si="7"/>
        <v>0</v>
      </c>
      <c r="AJ40" s="301" t="str">
        <f t="shared" si="8"/>
        <v/>
      </c>
      <c r="AK40" s="302">
        <f t="shared" si="10"/>
        <v>0</v>
      </c>
      <c r="AL40" s="26"/>
    </row>
    <row r="41" spans="1:38" x14ac:dyDescent="0.3">
      <c r="A41" s="23"/>
      <c r="B41" s="52">
        <v>15</v>
      </c>
      <c r="C41" s="62"/>
      <c r="D41" s="63"/>
      <c r="E41" s="64"/>
      <c r="F41" s="65"/>
      <c r="G41" s="66"/>
      <c r="H41" s="63"/>
      <c r="I41" s="63"/>
      <c r="J41" s="67"/>
      <c r="K41" s="68"/>
      <c r="L41" s="66"/>
      <c r="M41" s="63"/>
      <c r="N41" s="63"/>
      <c r="O41" s="67"/>
      <c r="P41" s="68"/>
      <c r="Q41" s="291"/>
      <c r="R41" s="286" t="str">
        <f t="shared" si="11"/>
        <v/>
      </c>
      <c r="S41" s="69"/>
      <c r="T41" s="70"/>
      <c r="U41" s="71"/>
      <c r="V41" s="71"/>
      <c r="W41" s="71"/>
      <c r="X41" s="71"/>
      <c r="Y41" s="191"/>
      <c r="Z41" s="257" t="str">
        <f t="shared" si="0"/>
        <v/>
      </c>
      <c r="AA41" s="257" t="str">
        <f t="shared" si="9"/>
        <v/>
      </c>
      <c r="AB41" s="220">
        <f t="shared" si="1"/>
        <v>0</v>
      </c>
      <c r="AC41" s="2"/>
      <c r="AD41" s="301">
        <f t="shared" si="2"/>
        <v>0</v>
      </c>
      <c r="AE41" s="301">
        <f t="shared" si="3"/>
        <v>0</v>
      </c>
      <c r="AF41" s="301">
        <f t="shared" si="4"/>
        <v>0</v>
      </c>
      <c r="AG41" s="301">
        <f t="shared" si="5"/>
        <v>0</v>
      </c>
      <c r="AH41" s="301">
        <f t="shared" si="6"/>
        <v>0</v>
      </c>
      <c r="AI41" s="301">
        <f t="shared" si="7"/>
        <v>0</v>
      </c>
      <c r="AJ41" s="301" t="str">
        <f t="shared" si="8"/>
        <v/>
      </c>
      <c r="AK41" s="302">
        <f t="shared" si="10"/>
        <v>0</v>
      </c>
      <c r="AL41" s="26"/>
    </row>
    <row r="42" spans="1:38" x14ac:dyDescent="0.3">
      <c r="A42" s="23"/>
      <c r="B42" s="61">
        <v>16</v>
      </c>
      <c r="C42" s="62"/>
      <c r="D42" s="63"/>
      <c r="E42" s="64"/>
      <c r="F42" s="65"/>
      <c r="G42" s="66"/>
      <c r="H42" s="63"/>
      <c r="I42" s="63"/>
      <c r="J42" s="67"/>
      <c r="K42" s="68"/>
      <c r="L42" s="66"/>
      <c r="M42" s="63"/>
      <c r="N42" s="63"/>
      <c r="O42" s="67"/>
      <c r="P42" s="68"/>
      <c r="Q42" s="291"/>
      <c r="R42" s="286" t="str">
        <f t="shared" si="11"/>
        <v/>
      </c>
      <c r="S42" s="69"/>
      <c r="T42" s="70"/>
      <c r="U42" s="71"/>
      <c r="V42" s="71"/>
      <c r="W42" s="71"/>
      <c r="X42" s="71"/>
      <c r="Y42" s="191"/>
      <c r="Z42" s="257" t="str">
        <f t="shared" si="0"/>
        <v/>
      </c>
      <c r="AA42" s="257" t="str">
        <f t="shared" si="9"/>
        <v/>
      </c>
      <c r="AB42" s="220">
        <f t="shared" si="1"/>
        <v>0</v>
      </c>
      <c r="AC42" s="2"/>
      <c r="AD42" s="301">
        <f t="shared" si="2"/>
        <v>0</v>
      </c>
      <c r="AE42" s="301">
        <f t="shared" si="3"/>
        <v>0</v>
      </c>
      <c r="AF42" s="301">
        <f t="shared" si="4"/>
        <v>0</v>
      </c>
      <c r="AG42" s="301">
        <f t="shared" si="5"/>
        <v>0</v>
      </c>
      <c r="AH42" s="301">
        <f t="shared" si="6"/>
        <v>0</v>
      </c>
      <c r="AI42" s="301">
        <f t="shared" si="7"/>
        <v>0</v>
      </c>
      <c r="AJ42" s="301" t="str">
        <f t="shared" si="8"/>
        <v/>
      </c>
      <c r="AK42" s="302">
        <f t="shared" si="10"/>
        <v>0</v>
      </c>
      <c r="AL42" s="26"/>
    </row>
    <row r="43" spans="1:38" x14ac:dyDescent="0.3">
      <c r="A43" s="23"/>
      <c r="B43" s="52">
        <v>17</v>
      </c>
      <c r="C43" s="62"/>
      <c r="D43" s="63"/>
      <c r="E43" s="64"/>
      <c r="F43" s="65"/>
      <c r="G43" s="66"/>
      <c r="H43" s="63"/>
      <c r="I43" s="63"/>
      <c r="J43" s="67"/>
      <c r="K43" s="68"/>
      <c r="L43" s="66"/>
      <c r="M43" s="63"/>
      <c r="N43" s="63"/>
      <c r="O43" s="67"/>
      <c r="P43" s="68"/>
      <c r="Q43" s="291"/>
      <c r="R43" s="286" t="str">
        <f t="shared" si="11"/>
        <v/>
      </c>
      <c r="S43" s="69"/>
      <c r="T43" s="70"/>
      <c r="U43" s="71"/>
      <c r="V43" s="71"/>
      <c r="W43" s="71"/>
      <c r="X43" s="71"/>
      <c r="Y43" s="191"/>
      <c r="Z43" s="257" t="str">
        <f t="shared" si="0"/>
        <v/>
      </c>
      <c r="AA43" s="257" t="str">
        <f t="shared" si="9"/>
        <v/>
      </c>
      <c r="AB43" s="220">
        <f t="shared" si="1"/>
        <v>0</v>
      </c>
      <c r="AC43" s="2"/>
      <c r="AD43" s="301">
        <f t="shared" si="2"/>
        <v>0</v>
      </c>
      <c r="AE43" s="301">
        <f t="shared" si="3"/>
        <v>0</v>
      </c>
      <c r="AF43" s="301">
        <f t="shared" si="4"/>
        <v>0</v>
      </c>
      <c r="AG43" s="301">
        <f t="shared" si="5"/>
        <v>0</v>
      </c>
      <c r="AH43" s="301">
        <f t="shared" si="6"/>
        <v>0</v>
      </c>
      <c r="AI43" s="301">
        <f t="shared" si="7"/>
        <v>0</v>
      </c>
      <c r="AJ43" s="301" t="str">
        <f t="shared" si="8"/>
        <v/>
      </c>
      <c r="AK43" s="302">
        <f t="shared" si="10"/>
        <v>0</v>
      </c>
      <c r="AL43" s="26"/>
    </row>
    <row r="44" spans="1:38" x14ac:dyDescent="0.3">
      <c r="A44" s="23"/>
      <c r="B44" s="61">
        <v>18</v>
      </c>
      <c r="C44" s="62"/>
      <c r="D44" s="63"/>
      <c r="E44" s="64"/>
      <c r="F44" s="65"/>
      <c r="G44" s="66"/>
      <c r="H44" s="63"/>
      <c r="I44" s="63"/>
      <c r="J44" s="67"/>
      <c r="K44" s="68"/>
      <c r="L44" s="66"/>
      <c r="M44" s="63"/>
      <c r="N44" s="63"/>
      <c r="O44" s="67"/>
      <c r="P44" s="68"/>
      <c r="Q44" s="291"/>
      <c r="R44" s="286" t="str">
        <f t="shared" si="11"/>
        <v/>
      </c>
      <c r="S44" s="69"/>
      <c r="T44" s="70"/>
      <c r="U44" s="71"/>
      <c r="V44" s="71"/>
      <c r="W44" s="71"/>
      <c r="X44" s="71"/>
      <c r="Y44" s="191"/>
      <c r="Z44" s="257" t="str">
        <f t="shared" si="0"/>
        <v/>
      </c>
      <c r="AA44" s="257" t="str">
        <f t="shared" si="9"/>
        <v/>
      </c>
      <c r="AB44" s="220">
        <f t="shared" si="1"/>
        <v>0</v>
      </c>
      <c r="AC44" s="2"/>
      <c r="AD44" s="301">
        <f t="shared" si="2"/>
        <v>0</v>
      </c>
      <c r="AE44" s="301">
        <f t="shared" si="3"/>
        <v>0</v>
      </c>
      <c r="AF44" s="301">
        <f t="shared" si="4"/>
        <v>0</v>
      </c>
      <c r="AG44" s="301">
        <f t="shared" si="5"/>
        <v>0</v>
      </c>
      <c r="AH44" s="301">
        <f t="shared" si="6"/>
        <v>0</v>
      </c>
      <c r="AI44" s="301">
        <f t="shared" si="7"/>
        <v>0</v>
      </c>
      <c r="AJ44" s="301" t="str">
        <f t="shared" si="8"/>
        <v/>
      </c>
      <c r="AK44" s="302">
        <f t="shared" si="10"/>
        <v>0</v>
      </c>
      <c r="AL44" s="26"/>
    </row>
    <row r="45" spans="1:38" x14ac:dyDescent="0.3">
      <c r="A45" s="23"/>
      <c r="B45" s="52">
        <v>19</v>
      </c>
      <c r="C45" s="62"/>
      <c r="D45" s="63"/>
      <c r="E45" s="64"/>
      <c r="F45" s="65"/>
      <c r="G45" s="66"/>
      <c r="H45" s="63"/>
      <c r="I45" s="63"/>
      <c r="J45" s="67"/>
      <c r="K45" s="68"/>
      <c r="L45" s="66"/>
      <c r="M45" s="63"/>
      <c r="N45" s="63"/>
      <c r="O45" s="67"/>
      <c r="P45" s="68"/>
      <c r="Q45" s="291"/>
      <c r="R45" s="286" t="str">
        <f t="shared" si="11"/>
        <v/>
      </c>
      <c r="S45" s="69"/>
      <c r="T45" s="70"/>
      <c r="U45" s="71"/>
      <c r="V45" s="71"/>
      <c r="W45" s="71"/>
      <c r="X45" s="71"/>
      <c r="Y45" s="191"/>
      <c r="Z45" s="257" t="str">
        <f t="shared" si="0"/>
        <v/>
      </c>
      <c r="AA45" s="257" t="str">
        <f t="shared" si="9"/>
        <v/>
      </c>
      <c r="AB45" s="220">
        <f t="shared" si="1"/>
        <v>0</v>
      </c>
      <c r="AC45" s="2"/>
      <c r="AD45" s="301">
        <f t="shared" si="2"/>
        <v>0</v>
      </c>
      <c r="AE45" s="301">
        <f t="shared" si="3"/>
        <v>0</v>
      </c>
      <c r="AF45" s="301">
        <f t="shared" si="4"/>
        <v>0</v>
      </c>
      <c r="AG45" s="301">
        <f t="shared" si="5"/>
        <v>0</v>
      </c>
      <c r="AH45" s="301">
        <f t="shared" si="6"/>
        <v>0</v>
      </c>
      <c r="AI45" s="301">
        <f t="shared" si="7"/>
        <v>0</v>
      </c>
      <c r="AJ45" s="301" t="str">
        <f t="shared" si="8"/>
        <v/>
      </c>
      <c r="AK45" s="302">
        <f t="shared" si="10"/>
        <v>0</v>
      </c>
      <c r="AL45" s="26"/>
    </row>
    <row r="46" spans="1:38" x14ac:dyDescent="0.3">
      <c r="A46" s="23"/>
      <c r="B46" s="61">
        <v>20</v>
      </c>
      <c r="C46" s="62"/>
      <c r="D46" s="63"/>
      <c r="E46" s="64"/>
      <c r="F46" s="65"/>
      <c r="G46" s="66"/>
      <c r="H46" s="63"/>
      <c r="I46" s="63"/>
      <c r="J46" s="67"/>
      <c r="K46" s="68"/>
      <c r="L46" s="66"/>
      <c r="M46" s="63"/>
      <c r="N46" s="63"/>
      <c r="O46" s="67"/>
      <c r="P46" s="68"/>
      <c r="Q46" s="291"/>
      <c r="R46" s="286" t="str">
        <f t="shared" si="11"/>
        <v/>
      </c>
      <c r="S46" s="69"/>
      <c r="T46" s="70"/>
      <c r="U46" s="71"/>
      <c r="V46" s="71"/>
      <c r="W46" s="71"/>
      <c r="X46" s="71"/>
      <c r="Y46" s="191"/>
      <c r="Z46" s="257" t="str">
        <f t="shared" si="0"/>
        <v/>
      </c>
      <c r="AA46" s="257" t="str">
        <f t="shared" si="9"/>
        <v/>
      </c>
      <c r="AB46" s="220">
        <f t="shared" si="1"/>
        <v>0</v>
      </c>
      <c r="AC46" s="2"/>
      <c r="AD46" s="301">
        <f t="shared" si="2"/>
        <v>0</v>
      </c>
      <c r="AE46" s="301">
        <f t="shared" si="3"/>
        <v>0</v>
      </c>
      <c r="AF46" s="301">
        <f t="shared" si="4"/>
        <v>0</v>
      </c>
      <c r="AG46" s="301">
        <f t="shared" si="5"/>
        <v>0</v>
      </c>
      <c r="AH46" s="301">
        <f t="shared" si="6"/>
        <v>0</v>
      </c>
      <c r="AI46" s="301">
        <f t="shared" si="7"/>
        <v>0</v>
      </c>
      <c r="AJ46" s="301" t="str">
        <f t="shared" si="8"/>
        <v/>
      </c>
      <c r="AK46" s="302">
        <f t="shared" si="10"/>
        <v>0</v>
      </c>
      <c r="AL46" s="26"/>
    </row>
    <row r="47" spans="1:38" x14ac:dyDescent="0.3">
      <c r="A47" s="23"/>
      <c r="B47" s="52">
        <v>21</v>
      </c>
      <c r="C47" s="62"/>
      <c r="D47" s="63"/>
      <c r="E47" s="64"/>
      <c r="F47" s="65"/>
      <c r="G47" s="66"/>
      <c r="H47" s="63"/>
      <c r="I47" s="63"/>
      <c r="J47" s="67"/>
      <c r="K47" s="68"/>
      <c r="L47" s="66"/>
      <c r="M47" s="63"/>
      <c r="N47" s="63"/>
      <c r="O47" s="67"/>
      <c r="P47" s="68"/>
      <c r="Q47" s="291"/>
      <c r="R47" s="286" t="str">
        <f t="shared" si="11"/>
        <v/>
      </c>
      <c r="S47" s="69"/>
      <c r="T47" s="70"/>
      <c r="U47" s="71"/>
      <c r="V47" s="71"/>
      <c r="W47" s="71"/>
      <c r="X47" s="71"/>
      <c r="Y47" s="191"/>
      <c r="Z47" s="257" t="str">
        <f t="shared" si="0"/>
        <v/>
      </c>
      <c r="AA47" s="257" t="str">
        <f t="shared" si="9"/>
        <v/>
      </c>
      <c r="AB47" s="220">
        <f t="shared" si="1"/>
        <v>0</v>
      </c>
      <c r="AC47" s="2"/>
      <c r="AD47" s="301">
        <f t="shared" si="2"/>
        <v>0</v>
      </c>
      <c r="AE47" s="301">
        <f t="shared" si="3"/>
        <v>0</v>
      </c>
      <c r="AF47" s="301">
        <f t="shared" si="4"/>
        <v>0</v>
      </c>
      <c r="AG47" s="301">
        <f t="shared" si="5"/>
        <v>0</v>
      </c>
      <c r="AH47" s="301">
        <f t="shared" si="6"/>
        <v>0</v>
      </c>
      <c r="AI47" s="301">
        <f t="shared" si="7"/>
        <v>0</v>
      </c>
      <c r="AJ47" s="301" t="str">
        <f t="shared" si="8"/>
        <v/>
      </c>
      <c r="AK47" s="302">
        <f t="shared" si="10"/>
        <v>0</v>
      </c>
      <c r="AL47" s="26"/>
    </row>
    <row r="48" spans="1:38" x14ac:dyDescent="0.3">
      <c r="A48" s="23"/>
      <c r="B48" s="61">
        <v>22</v>
      </c>
      <c r="C48" s="62"/>
      <c r="D48" s="63"/>
      <c r="E48" s="64"/>
      <c r="F48" s="65"/>
      <c r="G48" s="66"/>
      <c r="H48" s="63"/>
      <c r="I48" s="63"/>
      <c r="J48" s="67"/>
      <c r="K48" s="68"/>
      <c r="L48" s="66"/>
      <c r="M48" s="63"/>
      <c r="N48" s="63"/>
      <c r="O48" s="67"/>
      <c r="P48" s="68"/>
      <c r="Q48" s="291"/>
      <c r="R48" s="286" t="str">
        <f t="shared" si="11"/>
        <v/>
      </c>
      <c r="S48" s="69"/>
      <c r="T48" s="70"/>
      <c r="U48" s="71"/>
      <c r="V48" s="71"/>
      <c r="W48" s="71"/>
      <c r="X48" s="71"/>
      <c r="Y48" s="191"/>
      <c r="Z48" s="257" t="str">
        <f t="shared" si="0"/>
        <v/>
      </c>
      <c r="AA48" s="257" t="str">
        <f t="shared" si="9"/>
        <v/>
      </c>
      <c r="AB48" s="220">
        <f t="shared" si="1"/>
        <v>0</v>
      </c>
      <c r="AC48" s="2"/>
      <c r="AD48" s="301">
        <f t="shared" si="2"/>
        <v>0</v>
      </c>
      <c r="AE48" s="301">
        <f t="shared" si="3"/>
        <v>0</v>
      </c>
      <c r="AF48" s="301">
        <f t="shared" si="4"/>
        <v>0</v>
      </c>
      <c r="AG48" s="301">
        <f t="shared" si="5"/>
        <v>0</v>
      </c>
      <c r="AH48" s="301">
        <f t="shared" si="6"/>
        <v>0</v>
      </c>
      <c r="AI48" s="301">
        <f t="shared" si="7"/>
        <v>0</v>
      </c>
      <c r="AJ48" s="301" t="str">
        <f t="shared" si="8"/>
        <v/>
      </c>
      <c r="AK48" s="302">
        <f t="shared" si="10"/>
        <v>0</v>
      </c>
      <c r="AL48" s="26"/>
    </row>
    <row r="49" spans="1:38" x14ac:dyDescent="0.3">
      <c r="A49" s="23"/>
      <c r="B49" s="52">
        <v>23</v>
      </c>
      <c r="C49" s="62"/>
      <c r="D49" s="63"/>
      <c r="E49" s="64"/>
      <c r="F49" s="65"/>
      <c r="G49" s="66"/>
      <c r="H49" s="63"/>
      <c r="I49" s="63"/>
      <c r="J49" s="67"/>
      <c r="K49" s="68"/>
      <c r="L49" s="66"/>
      <c r="M49" s="63"/>
      <c r="N49" s="63"/>
      <c r="O49" s="67"/>
      <c r="P49" s="68"/>
      <c r="Q49" s="291"/>
      <c r="R49" s="286" t="str">
        <f t="shared" si="11"/>
        <v/>
      </c>
      <c r="S49" s="69"/>
      <c r="T49" s="70"/>
      <c r="U49" s="71"/>
      <c r="V49" s="71"/>
      <c r="W49" s="71"/>
      <c r="X49" s="71"/>
      <c r="Y49" s="191"/>
      <c r="Z49" s="257" t="str">
        <f t="shared" si="0"/>
        <v/>
      </c>
      <c r="AA49" s="257" t="str">
        <f t="shared" si="9"/>
        <v/>
      </c>
      <c r="AB49" s="220">
        <f t="shared" si="1"/>
        <v>0</v>
      </c>
      <c r="AC49" s="2"/>
      <c r="AD49" s="301">
        <f t="shared" si="2"/>
        <v>0</v>
      </c>
      <c r="AE49" s="301">
        <f t="shared" si="3"/>
        <v>0</v>
      </c>
      <c r="AF49" s="301">
        <f t="shared" si="4"/>
        <v>0</v>
      </c>
      <c r="AG49" s="301">
        <f t="shared" si="5"/>
        <v>0</v>
      </c>
      <c r="AH49" s="301">
        <f t="shared" si="6"/>
        <v>0</v>
      </c>
      <c r="AI49" s="301">
        <f t="shared" si="7"/>
        <v>0</v>
      </c>
      <c r="AJ49" s="301" t="str">
        <f t="shared" si="8"/>
        <v/>
      </c>
      <c r="AK49" s="302">
        <f t="shared" si="10"/>
        <v>0</v>
      </c>
      <c r="AL49" s="26"/>
    </row>
    <row r="50" spans="1:38" x14ac:dyDescent="0.3">
      <c r="A50" s="23"/>
      <c r="B50" s="61">
        <v>24</v>
      </c>
      <c r="C50" s="62"/>
      <c r="D50" s="63"/>
      <c r="E50" s="64"/>
      <c r="F50" s="65"/>
      <c r="G50" s="66"/>
      <c r="H50" s="63"/>
      <c r="I50" s="63"/>
      <c r="J50" s="67"/>
      <c r="K50" s="68"/>
      <c r="L50" s="66"/>
      <c r="M50" s="63"/>
      <c r="N50" s="63"/>
      <c r="O50" s="67"/>
      <c r="P50" s="68"/>
      <c r="Q50" s="291"/>
      <c r="R50" s="286" t="str">
        <f t="shared" si="11"/>
        <v/>
      </c>
      <c r="S50" s="69"/>
      <c r="T50" s="70"/>
      <c r="U50" s="71"/>
      <c r="V50" s="71"/>
      <c r="W50" s="71"/>
      <c r="X50" s="71"/>
      <c r="Y50" s="191"/>
      <c r="Z50" s="257" t="str">
        <f t="shared" si="0"/>
        <v/>
      </c>
      <c r="AA50" s="257" t="str">
        <f t="shared" si="9"/>
        <v/>
      </c>
      <c r="AB50" s="220">
        <f t="shared" si="1"/>
        <v>0</v>
      </c>
      <c r="AC50" s="2"/>
      <c r="AD50" s="301">
        <f t="shared" si="2"/>
        <v>0</v>
      </c>
      <c r="AE50" s="301">
        <f t="shared" si="3"/>
        <v>0</v>
      </c>
      <c r="AF50" s="301">
        <f t="shared" si="4"/>
        <v>0</v>
      </c>
      <c r="AG50" s="301">
        <f t="shared" si="5"/>
        <v>0</v>
      </c>
      <c r="AH50" s="301">
        <f t="shared" si="6"/>
        <v>0</v>
      </c>
      <c r="AI50" s="301">
        <f t="shared" si="7"/>
        <v>0</v>
      </c>
      <c r="AJ50" s="301" t="str">
        <f t="shared" si="8"/>
        <v/>
      </c>
      <c r="AK50" s="302">
        <f t="shared" si="10"/>
        <v>0</v>
      </c>
      <c r="AL50" s="26"/>
    </row>
    <row r="51" spans="1:38" ht="15" thickBot="1" x14ac:dyDescent="0.35">
      <c r="A51" s="23"/>
      <c r="B51" s="72">
        <v>25</v>
      </c>
      <c r="C51" s="73"/>
      <c r="D51" s="74"/>
      <c r="E51" s="75"/>
      <c r="F51" s="76"/>
      <c r="G51" s="77"/>
      <c r="H51" s="74"/>
      <c r="I51" s="74"/>
      <c r="J51" s="78"/>
      <c r="K51" s="79"/>
      <c r="L51" s="77"/>
      <c r="M51" s="74"/>
      <c r="N51" s="74"/>
      <c r="O51" s="78"/>
      <c r="P51" s="79"/>
      <c r="Q51" s="292"/>
      <c r="R51" s="286" t="str">
        <f>IFERROR(VLOOKUP(S51,$U$8:$Y$13,5,FALSE),"")</f>
        <v/>
      </c>
      <c r="S51" s="80"/>
      <c r="T51" s="81"/>
      <c r="U51" s="82"/>
      <c r="V51" s="82"/>
      <c r="W51" s="82"/>
      <c r="X51" s="82"/>
      <c r="Y51" s="192"/>
      <c r="Z51" s="258" t="str">
        <f t="shared" si="0"/>
        <v/>
      </c>
      <c r="AA51" s="258" t="str">
        <f t="shared" si="9"/>
        <v/>
      </c>
      <c r="AB51" s="226">
        <f t="shared" si="1"/>
        <v>0</v>
      </c>
      <c r="AC51" s="2"/>
      <c r="AD51" s="301">
        <f t="shared" si="2"/>
        <v>0</v>
      </c>
      <c r="AE51" s="301">
        <f t="shared" si="3"/>
        <v>0</v>
      </c>
      <c r="AF51" s="301">
        <f t="shared" si="4"/>
        <v>0</v>
      </c>
      <c r="AG51" s="301">
        <f t="shared" si="5"/>
        <v>0</v>
      </c>
      <c r="AH51" s="301">
        <f t="shared" si="6"/>
        <v>0</v>
      </c>
      <c r="AI51" s="301">
        <f t="shared" si="7"/>
        <v>0</v>
      </c>
      <c r="AJ51" s="301" t="str">
        <f t="shared" si="8"/>
        <v/>
      </c>
      <c r="AK51" s="302">
        <f t="shared" si="10"/>
        <v>0</v>
      </c>
      <c r="AL51" s="26"/>
    </row>
    <row r="52" spans="1:38" ht="18.600000000000001" thickBot="1" x14ac:dyDescent="0.4">
      <c r="A52" s="23"/>
      <c r="B52" s="2"/>
      <c r="C52" s="2"/>
      <c r="D52" s="2"/>
      <c r="E52" s="2"/>
      <c r="F52" s="2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86"/>
      <c r="S52" s="2"/>
      <c r="T52" s="2"/>
      <c r="U52" s="2"/>
      <c r="V52" s="2"/>
      <c r="W52" s="2"/>
      <c r="X52" s="2"/>
      <c r="Y52" s="2"/>
      <c r="Z52" s="312" t="s">
        <v>124</v>
      </c>
      <c r="AA52" s="313"/>
      <c r="AB52" s="222">
        <f ca="1">IF(TODAY()&gt;DATE(2025,5,2),SUM(AD27:AI51,AK27:AK51)*1.1+SUM(AJ27:AJ51),SUM(AB27:AB51))</f>
        <v>0</v>
      </c>
      <c r="AC52" s="2"/>
      <c r="AD52" s="2"/>
      <c r="AE52" s="2"/>
      <c r="AF52" s="2"/>
      <c r="AG52" s="2"/>
      <c r="AH52" s="2"/>
      <c r="AI52" s="2"/>
      <c r="AJ52" s="2"/>
      <c r="AK52" s="2"/>
      <c r="AL52" s="26"/>
    </row>
    <row r="53" spans="1:38" ht="14.55" customHeight="1" x14ac:dyDescent="0.3">
      <c r="A53" s="23"/>
      <c r="B53" s="2"/>
      <c r="C53" s="2"/>
      <c r="D53" s="2"/>
      <c r="E53" s="2"/>
      <c r="F53" s="24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86"/>
      <c r="S53" s="2"/>
      <c r="T53" s="2"/>
      <c r="U53" s="2"/>
      <c r="V53" s="2"/>
      <c r="W53" s="2"/>
      <c r="X53" s="2"/>
      <c r="Y53" s="363" t="str">
        <f ca="1">IF(TODAY()&gt;DATE(2025,5,2),"file sending deadline exceeded - Payment increased by 10%","")</f>
        <v/>
      </c>
      <c r="Z53" s="363"/>
      <c r="AA53" s="363"/>
      <c r="AB53" s="363"/>
      <c r="AC53" s="2"/>
      <c r="AD53" s="2"/>
      <c r="AE53" s="2"/>
      <c r="AF53" s="2"/>
      <c r="AG53" s="2"/>
      <c r="AH53" s="2"/>
      <c r="AI53" s="2"/>
      <c r="AJ53" s="2"/>
      <c r="AK53" s="2"/>
      <c r="AL53" s="26"/>
    </row>
    <row r="54" spans="1:38" ht="14.55" customHeight="1" x14ac:dyDescent="0.3">
      <c r="A54" s="23"/>
      <c r="B54" s="2"/>
      <c r="C54" s="2"/>
      <c r="D54" s="2"/>
      <c r="E54" s="2"/>
      <c r="F54" s="2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6"/>
    </row>
    <row r="55" spans="1:38" x14ac:dyDescent="0.3">
      <c r="A55" s="23"/>
      <c r="B55" s="2"/>
      <c r="C55" s="2"/>
      <c r="D55" s="2"/>
      <c r="E55" s="2"/>
      <c r="F55" s="24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6"/>
    </row>
    <row r="56" spans="1:38" x14ac:dyDescent="0.3">
      <c r="A56" s="23"/>
      <c r="B56" s="2"/>
      <c r="C56" s="2"/>
      <c r="D56" s="2"/>
      <c r="E56" s="2"/>
      <c r="F56" s="24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6"/>
    </row>
    <row r="57" spans="1:38" x14ac:dyDescent="0.3">
      <c r="A57" s="23"/>
      <c r="B57" s="2"/>
      <c r="C57" s="2"/>
      <c r="D57" s="2"/>
      <c r="E57" s="2"/>
      <c r="F57" s="2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6"/>
    </row>
    <row r="58" spans="1:38" x14ac:dyDescent="0.3">
      <c r="A58" s="23"/>
      <c r="B58" s="2"/>
      <c r="C58" s="2"/>
      <c r="D58" s="2"/>
      <c r="E58" s="2"/>
      <c r="F58" s="24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6"/>
    </row>
    <row r="59" spans="1:38" x14ac:dyDescent="0.3">
      <c r="A59" s="83"/>
      <c r="B59" s="84"/>
      <c r="C59" s="84"/>
      <c r="D59" s="84"/>
      <c r="E59" s="84"/>
      <c r="F59" s="85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6"/>
    </row>
    <row r="60" spans="1:38" hidden="1" x14ac:dyDescent="0.3">
      <c r="A60" s="2"/>
      <c r="B60" s="2"/>
      <c r="C60" s="2"/>
      <c r="D60" s="2"/>
      <c r="E60" s="2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1:38" x14ac:dyDescent="0.3">
      <c r="A61" s="2"/>
      <c r="B61" s="2"/>
      <c r="C61" s="2"/>
      <c r="D61" s="2"/>
      <c r="E61" s="2"/>
      <c r="F61" s="24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1:38" x14ac:dyDescent="0.3"/>
    <row r="63" spans="1:38" x14ac:dyDescent="0.3"/>
  </sheetData>
  <sheetProtection algorithmName="SHA-512" hashValue="n8PY1PMeN3xqR7WlLv3e4xPycNNw/iT5LfItsZ5GBTBEuG8jXl5Ul+nKrovoOacZwCBSfgQzQxIsGdOPOI8fuw==" saltValue="rVsshQZEdMIsM2BUEi3cTA==" spinCount="100000" sheet="1" selectLockedCells="1"/>
  <mergeCells count="28">
    <mergeCell ref="Y53:AB53"/>
    <mergeCell ref="G2:T5"/>
    <mergeCell ref="B3:E3"/>
    <mergeCell ref="B15:F15"/>
    <mergeCell ref="H15:M15"/>
    <mergeCell ref="V6:X6"/>
    <mergeCell ref="T9:T13"/>
    <mergeCell ref="B17:F17"/>
    <mergeCell ref="H17:M17"/>
    <mergeCell ref="B20:B23"/>
    <mergeCell ref="C20:C23"/>
    <mergeCell ref="D20:D23"/>
    <mergeCell ref="E20:E23"/>
    <mergeCell ref="F20:F23"/>
    <mergeCell ref="G20:P21"/>
    <mergeCell ref="G22:K22"/>
    <mergeCell ref="Z52:AA52"/>
    <mergeCell ref="S20:AA21"/>
    <mergeCell ref="L22:P22"/>
    <mergeCell ref="Z12:AB14"/>
    <mergeCell ref="V2:V4"/>
    <mergeCell ref="W2:W4"/>
    <mergeCell ref="AA22:AA23"/>
    <mergeCell ref="Q20:Q23"/>
    <mergeCell ref="AB20:AB23"/>
    <mergeCell ref="S22:S23"/>
    <mergeCell ref="Z22:Z23"/>
    <mergeCell ref="T22:Y22"/>
  </mergeCells>
  <phoneticPr fontId="25" type="noConversion"/>
  <conditionalFormatting sqref="W27:Y51">
    <cfRule type="expression" dxfId="4" priority="1">
      <formula>OR($S27="COS_OPO_Szczyrk",$S27="Hotel_Skalny")</formula>
    </cfRule>
  </conditionalFormatting>
  <conditionalFormatting sqref="AB24:AB51">
    <cfRule type="containsText" dxfId="3" priority="3" operator="containsText" text="choose hotel">
      <formula>NOT(ISERROR(SEARCH("choose hotel",AB24)))</formula>
    </cfRule>
  </conditionalFormatting>
  <hyperlinks>
    <hyperlink ref="C5" r:id="rId1" xr:uid="{00000000-0004-0000-0100-000000000000}"/>
  </hyperlinks>
  <pageMargins left="0.7" right="0.7" top="0.75" bottom="0.75" header="0.511811023622047" footer="0.511811023622047"/>
  <pageSetup paperSize="9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100-000000000000}">
          <x14:formula1>
            <xm:f>'Listy rozwijane'!$G$2:$G$22</xm:f>
          </x14:formula1>
          <xm:sqref>F27:F51</xm:sqref>
        </x14:dataValidation>
        <x14:dataValidation type="list" allowBlank="1" showInputMessage="1" showErrorMessage="1" xr:uid="{00000000-0002-0000-0100-000001000000}">
          <x14:formula1>
            <xm:f>'Listy rozwijane'!$J$12:$J$17</xm:f>
          </x14:formula1>
          <xm:sqref>S27:S51</xm:sqref>
        </x14:dataValidation>
        <x14:dataValidation type="list" allowBlank="1" showInputMessage="1" showErrorMessage="1" xr:uid="{00000000-0002-0000-0100-000002000000}">
          <x14:formula1>
            <xm:f>'Listy rozwijane'!$F$2:$F$3</xm:f>
          </x14:formula1>
          <x14:formula2>
            <xm:f>0</xm:f>
          </x14:formula2>
          <xm:sqref>E27:E51</xm:sqref>
        </x14:dataValidation>
        <x14:dataValidation type="list" allowBlank="1" showInputMessage="1" showErrorMessage="1" xr:uid="{00000000-0002-0000-0100-000003000000}">
          <x14:formula1>
            <xm:f>'Listy rozwijane'!$H$2:$H$3</xm:f>
          </x14:formula1>
          <x14:formula2>
            <xm:f>0</xm:f>
          </x14:formula2>
          <xm:sqref>Q27:Q51</xm:sqref>
        </x14:dataValidation>
        <x14:dataValidation type="list" allowBlank="1" showInputMessage="1" showErrorMessage="1" xr:uid="{B9878F2E-B194-4EF1-8F95-519D493D9E64}">
          <x14:formula1>
            <xm:f>'Listy rozwijane'!$P$1:$P$3</xm:f>
          </x14:formula1>
          <xm:sqref>T27:V51</xm:sqref>
        </x14:dataValidation>
        <x14:dataValidation type="list" allowBlank="1" showInputMessage="1" showErrorMessage="1" xr:uid="{E3B619AB-C696-4BFC-8089-33EF11782ECF}">
          <x14:formula1>
            <xm:f>IF(AND($S27&lt;&gt;"COS_OPO_Szczyrk",$S27&lt;&gt;"Hotel_Skalny"),'Listy rozwijane'!$P$1:$P$3,"")</xm:f>
          </x14:formula1>
          <xm:sqref>W27:Y51</xm:sqref>
        </x14:dataValidation>
        <x14:dataValidation type="list" allowBlank="1" showInputMessage="1" showErrorMessage="1" xr:uid="{142951E3-7FD6-4F2B-9B0F-6604CC4108F0}">
          <x14:formula1>
            <xm:f>'Listy rozwijane'!$I$2:$I$8</xm:f>
          </x14:formula1>
          <xm:sqref>G27:G51 L27:L51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H60"/>
  <sheetViews>
    <sheetView topLeftCell="A21" zoomScale="80" zoomScaleNormal="80" workbookViewId="0">
      <selection activeCell="P29" sqref="P29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13.77734375" customWidth="1"/>
    <col min="4" max="4" width="11.21875" customWidth="1"/>
    <col min="5" max="5" width="5.5546875" customWidth="1"/>
    <col min="6" max="6" width="14.44140625" customWidth="1"/>
    <col min="7" max="7" width="22" customWidth="1"/>
    <col min="8" max="8" width="16.77734375" customWidth="1"/>
    <col min="9" max="19" width="10.77734375" customWidth="1"/>
    <col min="20" max="20" width="16.109375" customWidth="1"/>
    <col min="21" max="21" width="9.109375" customWidth="1"/>
    <col min="22" max="33" width="9.109375" hidden="1" customWidth="1"/>
    <col min="34" max="34" width="9.109375" customWidth="1"/>
    <col min="35" max="60" width="9.109375" hidden="1" customWidth="1"/>
  </cols>
  <sheetData>
    <row r="1" spans="1:36" ht="23.25" customHeight="1" thickBot="1" x14ac:dyDescent="0.45">
      <c r="A1" s="87" t="s">
        <v>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2"/>
      <c r="AG1" s="2"/>
      <c r="AH1" s="5"/>
      <c r="AI1" s="2"/>
      <c r="AJ1" s="2"/>
    </row>
    <row r="2" spans="1:36" ht="23.25" customHeight="1" thickBot="1" x14ac:dyDescent="0.35">
      <c r="A2" s="6"/>
      <c r="B2" s="2"/>
      <c r="C2" s="2"/>
      <c r="D2" s="2"/>
      <c r="E2" s="2"/>
      <c r="F2" s="2"/>
      <c r="G2" s="404" t="s">
        <v>132</v>
      </c>
      <c r="H2" s="405"/>
      <c r="I2" s="405"/>
      <c r="J2" s="405"/>
      <c r="K2" s="405"/>
      <c r="L2" s="405"/>
      <c r="M2" s="406"/>
      <c r="N2" s="2"/>
      <c r="O2" s="2"/>
      <c r="P2" s="2"/>
      <c r="Q2" s="2"/>
      <c r="R2" s="2"/>
      <c r="S2" s="2"/>
      <c r="T2" s="2"/>
      <c r="U2" s="2"/>
      <c r="V2" s="216"/>
      <c r="W2" s="216"/>
      <c r="X2" s="216"/>
      <c r="Y2" s="216"/>
      <c r="Z2" s="216"/>
      <c r="AA2" s="216"/>
      <c r="AB2" s="2"/>
      <c r="AC2" s="2"/>
      <c r="AD2" s="2"/>
      <c r="AE2" s="2"/>
      <c r="AF2" s="2"/>
      <c r="AG2" s="2"/>
      <c r="AH2" s="5"/>
      <c r="AI2" s="2"/>
      <c r="AJ2" s="2"/>
    </row>
    <row r="3" spans="1:36" ht="23.25" customHeight="1" thickBot="1" x14ac:dyDescent="0.35">
      <c r="A3" s="6"/>
      <c r="B3" s="351" t="s">
        <v>129</v>
      </c>
      <c r="C3" s="351"/>
      <c r="D3" s="351"/>
      <c r="E3" s="351"/>
      <c r="G3" s="407"/>
      <c r="H3" s="408"/>
      <c r="I3" s="408"/>
      <c r="J3" s="408"/>
      <c r="K3" s="408"/>
      <c r="L3" s="408"/>
      <c r="M3" s="409"/>
      <c r="N3" s="2"/>
      <c r="O3" s="2"/>
      <c r="P3" s="2"/>
      <c r="Q3" s="2"/>
      <c r="R3" s="2"/>
      <c r="S3" s="2"/>
      <c r="T3" s="2"/>
      <c r="U3" s="2"/>
      <c r="V3" s="216"/>
      <c r="W3" s="2"/>
      <c r="X3" s="2"/>
      <c r="Y3" s="2"/>
      <c r="Z3" s="2"/>
      <c r="AA3" s="2"/>
      <c r="AB3" s="2"/>
      <c r="AC3" s="2"/>
      <c r="AD3" s="2"/>
      <c r="AF3" s="2"/>
      <c r="AG3" s="2"/>
      <c r="AH3" s="5"/>
    </row>
    <row r="4" spans="1:36" ht="15.75" customHeight="1" x14ac:dyDescent="0.3">
      <c r="A4" s="6"/>
      <c r="B4" s="2" t="s">
        <v>9</v>
      </c>
      <c r="C4" s="2"/>
      <c r="D4" s="2"/>
      <c r="E4" s="2"/>
      <c r="F4" s="2"/>
      <c r="G4" s="407"/>
      <c r="H4" s="408"/>
      <c r="I4" s="408"/>
      <c r="J4" s="408"/>
      <c r="K4" s="408"/>
      <c r="L4" s="408"/>
      <c r="M4" s="409"/>
      <c r="N4" s="2"/>
      <c r="O4" s="2"/>
      <c r="P4" s="2"/>
      <c r="Q4" s="2"/>
      <c r="R4" s="2"/>
      <c r="S4" s="2"/>
      <c r="T4" s="2"/>
      <c r="U4" s="2"/>
      <c r="V4" s="216"/>
      <c r="W4" s="216"/>
      <c r="X4" s="216"/>
      <c r="Y4" s="216"/>
      <c r="Z4" s="216"/>
      <c r="AA4" s="216"/>
      <c r="AB4" s="2"/>
      <c r="AC4" s="2"/>
      <c r="AD4" s="2"/>
      <c r="AE4" s="2"/>
      <c r="AF4" s="2"/>
      <c r="AG4" s="2"/>
      <c r="AH4" s="5"/>
      <c r="AI4" s="2"/>
      <c r="AJ4" s="2"/>
    </row>
    <row r="5" spans="1:36" ht="15.75" customHeight="1" thickBot="1" x14ac:dyDescent="0.35">
      <c r="A5" s="6"/>
      <c r="B5" s="2" t="s">
        <v>3</v>
      </c>
      <c r="C5" s="27" t="s">
        <v>130</v>
      </c>
      <c r="D5" s="2"/>
      <c r="E5" s="2"/>
      <c r="F5" s="2"/>
      <c r="G5" s="410"/>
      <c r="H5" s="411"/>
      <c r="I5" s="411"/>
      <c r="J5" s="411"/>
      <c r="K5" s="411"/>
      <c r="L5" s="411"/>
      <c r="M5" s="412"/>
      <c r="N5" s="2"/>
      <c r="O5" s="2"/>
      <c r="P5" s="2"/>
      <c r="Q5" s="2"/>
      <c r="R5" s="2"/>
      <c r="S5" s="2"/>
      <c r="T5" s="2"/>
      <c r="U5" s="2"/>
      <c r="V5" s="216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5"/>
      <c r="AI5" s="2"/>
      <c r="AJ5" s="2"/>
    </row>
    <row r="6" spans="1:36" ht="33.75" customHeight="1" thickBot="1" x14ac:dyDescent="0.35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16"/>
      <c r="W6" s="216"/>
      <c r="X6" s="216"/>
      <c r="Y6" s="216"/>
      <c r="Z6" s="216"/>
      <c r="AA6" s="216"/>
      <c r="AB6" s="2"/>
      <c r="AC6" s="2"/>
      <c r="AD6" s="2"/>
      <c r="AE6" s="2"/>
      <c r="AF6" s="2"/>
      <c r="AG6" s="2"/>
      <c r="AH6" s="5"/>
      <c r="AI6" s="2"/>
      <c r="AJ6" s="2"/>
    </row>
    <row r="7" spans="1:36" ht="33.75" customHeight="1" thickBot="1" x14ac:dyDescent="0.35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395" t="s">
        <v>63</v>
      </c>
      <c r="S7" s="395"/>
      <c r="T7" s="395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5"/>
      <c r="AI7" s="2"/>
      <c r="AJ7" s="2"/>
    </row>
    <row r="8" spans="1:36" ht="29.25" customHeight="1" thickBot="1" x14ac:dyDescent="0.35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395" t="s">
        <v>64</v>
      </c>
      <c r="S8" s="395"/>
      <c r="T8" s="105" t="s">
        <v>65</v>
      </c>
      <c r="U8" s="2"/>
      <c r="V8" s="216"/>
      <c r="W8" s="216"/>
      <c r="X8" s="216"/>
      <c r="Y8" s="216"/>
      <c r="Z8" s="216"/>
      <c r="AA8" s="216"/>
      <c r="AB8" s="2"/>
      <c r="AC8" s="2"/>
      <c r="AD8" s="2"/>
      <c r="AE8" s="2"/>
      <c r="AF8" s="2"/>
      <c r="AG8" s="2"/>
      <c r="AH8" s="5"/>
      <c r="AI8" s="2"/>
      <c r="AJ8" s="2"/>
    </row>
    <row r="9" spans="1:36" ht="15" thickBot="1" x14ac:dyDescent="0.35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106" t="s">
        <v>66</v>
      </c>
      <c r="S9" s="107" t="s">
        <v>67</v>
      </c>
      <c r="T9" s="108" t="s">
        <v>68</v>
      </c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5"/>
      <c r="AI9" s="2"/>
      <c r="AJ9" s="2"/>
    </row>
    <row r="10" spans="1:36" ht="15" thickBot="1" x14ac:dyDescent="0.35">
      <c r="A10" s="6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109">
        <v>28</v>
      </c>
      <c r="S10" s="110">
        <v>33</v>
      </c>
      <c r="T10" s="111">
        <v>27</v>
      </c>
      <c r="U10" s="2"/>
      <c r="V10" s="216"/>
      <c r="W10" s="216"/>
      <c r="X10" s="216"/>
      <c r="Y10" s="216"/>
      <c r="Z10" s="216"/>
      <c r="AA10" s="216"/>
      <c r="AB10" s="2"/>
      <c r="AC10" s="2"/>
      <c r="AD10" s="2"/>
      <c r="AE10" s="2"/>
      <c r="AF10" s="2"/>
      <c r="AG10" s="2"/>
      <c r="AH10" s="5"/>
      <c r="AI10" s="2"/>
      <c r="AJ10" s="2"/>
    </row>
    <row r="11" spans="1:36" x14ac:dyDescent="0.3">
      <c r="A11" s="6"/>
      <c r="B11" s="8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5"/>
      <c r="AI11" s="2"/>
      <c r="AJ11" s="2"/>
    </row>
    <row r="12" spans="1:36" ht="15" thickBot="1" x14ac:dyDescent="0.35">
      <c r="A12" s="6"/>
      <c r="B12" s="34" t="s">
        <v>16</v>
      </c>
      <c r="C12" s="35"/>
      <c r="D12" s="35"/>
      <c r="E12" s="35"/>
      <c r="F12" s="35"/>
      <c r="G12" s="35"/>
      <c r="H12" s="35" t="s">
        <v>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16"/>
      <c r="W12" s="216"/>
      <c r="X12" s="216"/>
      <c r="Y12" s="216"/>
      <c r="Z12" s="216"/>
      <c r="AA12" s="216"/>
      <c r="AB12" s="2"/>
      <c r="AC12" s="2"/>
      <c r="AD12" s="2"/>
      <c r="AE12" s="2"/>
      <c r="AF12" s="2"/>
      <c r="AG12" s="2"/>
      <c r="AH12" s="5"/>
      <c r="AI12" s="2"/>
      <c r="AJ12" s="2"/>
    </row>
    <row r="13" spans="1:36" ht="15" thickBot="1" x14ac:dyDescent="0.35">
      <c r="A13" s="6"/>
      <c r="B13" s="340" t="str">
        <f>IF('1. Summary'!B12="","",'1. Summary'!B12)</f>
        <v/>
      </c>
      <c r="C13" s="340"/>
      <c r="D13" s="340"/>
      <c r="E13" s="340"/>
      <c r="F13" s="340"/>
      <c r="G13" s="35"/>
      <c r="H13" s="401" t="str">
        <f>IF('1. Summary'!B18="","",'1. Summary'!B18)</f>
        <v/>
      </c>
      <c r="I13" s="402"/>
      <c r="J13" s="402"/>
      <c r="K13" s="402"/>
      <c r="L13" s="402"/>
      <c r="M13" s="402"/>
      <c r="N13" s="403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5"/>
      <c r="AI13" s="2"/>
      <c r="AJ13" s="2"/>
    </row>
    <row r="14" spans="1:36" ht="15" thickBot="1" x14ac:dyDescent="0.35">
      <c r="A14" s="6"/>
      <c r="B14" s="35" t="s">
        <v>3</v>
      </c>
      <c r="C14" s="35"/>
      <c r="D14" s="35"/>
      <c r="E14" s="35"/>
      <c r="F14" s="35"/>
      <c r="G14" s="35"/>
      <c r="H14" s="35" t="s">
        <v>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16" t="str" cm="1">
        <f t="array" ref="V14:V16">IF(AND($G26&lt;&gt;"COS_OPO_Szczyrk",$G26&lt;&gt;"Hotel_Skalny"),'Listy rozwijane'!$P$1:$P$3,"")</f>
        <v>Single</v>
      </c>
      <c r="W14" s="216" t="b">
        <f>OR($G26="COS_OPO_Szczyrk",$G26="Hotel_Skalny")</f>
        <v>0</v>
      </c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5"/>
      <c r="AI14" s="2"/>
      <c r="AJ14" s="2"/>
    </row>
    <row r="15" spans="1:36" ht="15" thickBot="1" x14ac:dyDescent="0.35">
      <c r="A15" s="6"/>
      <c r="B15" s="340" t="str">
        <f>IF('1. Summary'!B15="","",'1. Summary'!B15)</f>
        <v/>
      </c>
      <c r="C15" s="340"/>
      <c r="D15" s="340"/>
      <c r="E15" s="340"/>
      <c r="F15" s="340"/>
      <c r="G15" s="2"/>
      <c r="H15" s="401" t="str">
        <f>IF('1. Summary'!B21="","",'1. Summary'!B21)</f>
        <v/>
      </c>
      <c r="I15" s="402"/>
      <c r="J15" s="402"/>
      <c r="K15" s="402"/>
      <c r="L15" s="402"/>
      <c r="M15" s="402"/>
      <c r="N15" s="403"/>
      <c r="O15" s="35"/>
      <c r="P15" s="35"/>
      <c r="Q15" s="2"/>
      <c r="R15" s="2"/>
      <c r="S15" s="2"/>
      <c r="T15" s="2"/>
      <c r="U15" s="2"/>
      <c r="V15" s="216" t="str">
        <v>Twin</v>
      </c>
      <c r="W15" s="216"/>
      <c r="X15" s="216"/>
      <c r="Y15" s="216"/>
      <c r="Z15" s="216"/>
      <c r="AA15" s="216"/>
      <c r="AB15" s="216"/>
      <c r="AC15" s="216"/>
      <c r="AD15" s="216"/>
      <c r="AE15" s="216"/>
      <c r="AF15" s="216"/>
      <c r="AG15" s="216"/>
      <c r="AH15" s="5"/>
      <c r="AI15" s="2"/>
      <c r="AJ15" s="2"/>
    </row>
    <row r="16" spans="1:36" x14ac:dyDescent="0.3">
      <c r="A16" s="6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 t="str">
        <v>Triple</v>
      </c>
      <c r="W16" s="2"/>
      <c r="X16" s="2"/>
      <c r="Y16" s="2"/>
      <c r="Z16" s="2"/>
      <c r="AA16" s="2"/>
      <c r="AB16" s="216"/>
      <c r="AC16" s="216"/>
      <c r="AD16" s="216"/>
      <c r="AE16" s="216"/>
      <c r="AF16" s="216"/>
      <c r="AG16" s="2"/>
      <c r="AH16" s="5"/>
      <c r="AI16" s="2"/>
      <c r="AJ16" s="2"/>
    </row>
    <row r="17" spans="1:36" ht="15" thickBot="1" x14ac:dyDescent="0.35">
      <c r="A17" s="6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16"/>
      <c r="AC17" s="216"/>
      <c r="AD17" s="216"/>
      <c r="AE17" s="216"/>
      <c r="AF17" s="216"/>
      <c r="AG17" s="2"/>
      <c r="AH17" s="5"/>
      <c r="AI17" s="2"/>
      <c r="AJ17" s="2"/>
    </row>
    <row r="18" spans="1:36" ht="15" customHeight="1" thickBot="1" x14ac:dyDescent="0.35">
      <c r="A18" s="6"/>
      <c r="B18" s="341" t="s">
        <v>17</v>
      </c>
      <c r="C18" s="343" t="s">
        <v>18</v>
      </c>
      <c r="D18" s="345" t="s">
        <v>19</v>
      </c>
      <c r="E18" s="345" t="s">
        <v>20</v>
      </c>
      <c r="F18" s="345" t="s">
        <v>21</v>
      </c>
      <c r="G18" s="328" t="s">
        <v>69</v>
      </c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30"/>
      <c r="T18" s="316" t="s">
        <v>25</v>
      </c>
      <c r="U18" s="2"/>
      <c r="V18" s="2" t="str">
        <f>IF(AND($G26&lt;&gt;"COS_OPO_Szczyrk",$G26&lt;&gt;"Hotel_Skalny"),'Listy rozwijane'!$H$2,"")</f>
        <v>Yes</v>
      </c>
      <c r="W18" s="2"/>
      <c r="X18" s="2"/>
      <c r="Y18" s="2"/>
      <c r="Z18" s="2"/>
      <c r="AA18" s="2"/>
      <c r="AB18" s="216"/>
      <c r="AC18" s="216"/>
      <c r="AD18" s="216"/>
      <c r="AE18" s="216"/>
      <c r="AF18" s="216"/>
      <c r="AG18" s="2"/>
      <c r="AH18" s="5"/>
      <c r="AI18" s="2"/>
    </row>
    <row r="19" spans="1:36" ht="15.6" thickTop="1" thickBot="1" x14ac:dyDescent="0.35">
      <c r="A19" s="6"/>
      <c r="B19" s="341"/>
      <c r="C19" s="343"/>
      <c r="D19" s="345"/>
      <c r="E19" s="345"/>
      <c r="F19" s="345"/>
      <c r="G19" s="398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400"/>
      <c r="T19" s="316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5"/>
      <c r="AI19" s="2"/>
    </row>
    <row r="20" spans="1:36" ht="30" hidden="1" thickTop="1" thickBot="1" x14ac:dyDescent="0.35">
      <c r="A20" s="6"/>
      <c r="B20" s="341"/>
      <c r="C20" s="343"/>
      <c r="D20" s="345"/>
      <c r="E20" s="345"/>
      <c r="F20" s="345"/>
      <c r="G20" s="112"/>
      <c r="H20" s="197" t="s">
        <v>66</v>
      </c>
      <c r="I20" s="197" t="s">
        <v>68</v>
      </c>
      <c r="J20" s="197" t="s">
        <v>68</v>
      </c>
      <c r="K20" s="197" t="s">
        <v>68</v>
      </c>
      <c r="L20" s="197" t="s">
        <v>68</v>
      </c>
      <c r="M20" s="197" t="s">
        <v>68</v>
      </c>
      <c r="N20" s="197" t="s">
        <v>67</v>
      </c>
      <c r="O20" s="197" t="s">
        <v>67</v>
      </c>
      <c r="P20" s="197" t="s">
        <v>67</v>
      </c>
      <c r="Q20" s="197" t="s">
        <v>67</v>
      </c>
      <c r="R20" s="197" t="s">
        <v>67</v>
      </c>
      <c r="S20" s="113" t="s">
        <v>67</v>
      </c>
      <c r="T20" s="316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5"/>
      <c r="AI20" s="2"/>
    </row>
    <row r="21" spans="1:36" ht="30.75" customHeight="1" thickTop="1" thickBot="1" x14ac:dyDescent="0.35">
      <c r="A21" s="6"/>
      <c r="B21" s="341"/>
      <c r="C21" s="343"/>
      <c r="D21" s="345"/>
      <c r="E21" s="345"/>
      <c r="F21" s="345"/>
      <c r="G21" s="396" t="s">
        <v>28</v>
      </c>
      <c r="H21" s="266" t="s">
        <v>70</v>
      </c>
      <c r="I21" s="413" t="s">
        <v>68</v>
      </c>
      <c r="J21" s="414"/>
      <c r="K21" s="414"/>
      <c r="L21" s="414"/>
      <c r="M21" s="415"/>
      <c r="N21" s="416" t="s">
        <v>67</v>
      </c>
      <c r="O21" s="417"/>
      <c r="P21" s="417"/>
      <c r="Q21" s="417"/>
      <c r="R21" s="417"/>
      <c r="S21" s="418"/>
      <c r="T21" s="316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5"/>
      <c r="AI21" s="2"/>
    </row>
    <row r="22" spans="1:36" ht="15.6" thickTop="1" thickBot="1" x14ac:dyDescent="0.35">
      <c r="A22" s="6"/>
      <c r="B22" s="341"/>
      <c r="C22" s="343"/>
      <c r="D22" s="345"/>
      <c r="E22" s="345"/>
      <c r="F22" s="345"/>
      <c r="G22" s="397"/>
      <c r="H22" s="262">
        <v>45793</v>
      </c>
      <c r="I22" s="213">
        <v>45794</v>
      </c>
      <c r="J22" s="213">
        <v>45795</v>
      </c>
      <c r="K22" s="213">
        <v>45796</v>
      </c>
      <c r="L22" s="213">
        <v>45797</v>
      </c>
      <c r="M22" s="213">
        <v>45798</v>
      </c>
      <c r="N22" s="278">
        <v>45793</v>
      </c>
      <c r="O22" s="279">
        <v>45794</v>
      </c>
      <c r="P22" s="279">
        <v>45795</v>
      </c>
      <c r="Q22" s="279">
        <v>45796</v>
      </c>
      <c r="R22" s="279">
        <v>45797</v>
      </c>
      <c r="S22" s="280">
        <v>45798</v>
      </c>
      <c r="T22" s="316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5"/>
      <c r="AI22" s="2"/>
    </row>
    <row r="23" spans="1:36" ht="15" thickTop="1" x14ac:dyDescent="0.3">
      <c r="A23" s="6"/>
      <c r="B23" s="37" t="s">
        <v>36</v>
      </c>
      <c r="C23" s="38" t="s">
        <v>37</v>
      </c>
      <c r="D23" s="39" t="s">
        <v>38</v>
      </c>
      <c r="E23" s="40" t="s">
        <v>39</v>
      </c>
      <c r="F23" s="114" t="s">
        <v>40</v>
      </c>
      <c r="G23" s="205" t="s">
        <v>153</v>
      </c>
      <c r="H23" s="268"/>
      <c r="I23" s="271"/>
      <c r="J23" s="211"/>
      <c r="K23" s="211"/>
      <c r="L23" s="211"/>
      <c r="M23" s="275" t="s">
        <v>45</v>
      </c>
      <c r="N23" s="206" t="s">
        <v>45</v>
      </c>
      <c r="O23" s="207"/>
      <c r="P23" s="207"/>
      <c r="Q23" s="207" t="s">
        <v>45</v>
      </c>
      <c r="R23" s="207" t="s">
        <v>45</v>
      </c>
      <c r="S23" s="282"/>
      <c r="T23" s="223">
        <f>SUM(V23:AG23)</f>
        <v>126</v>
      </c>
      <c r="U23" s="2"/>
      <c r="V23" s="115">
        <f t="shared" ref="V23:V50" si="0">IF(AND(H23="Yes",H$20="Lunch"),$R$10,0)+IF(AND(H23="Yes",H$20="Dinner"),$S$10,0)+IF(AND(H23="Yes",H$20="Lunch in the Venue"),$T$10,0)</f>
        <v>0</v>
      </c>
      <c r="W23" s="115">
        <f t="shared" ref="W23:W50" si="1">IF(AND(I23="Yes",I$20="Lunch"),$R$10,0)+IF(AND(I23="Yes",I$20="Dinner"),$S$10,0)+IF(AND(I23="Yes",I$20="Lunch in the Venue"),$T$10,0)</f>
        <v>0</v>
      </c>
      <c r="X23" s="115">
        <f t="shared" ref="X23:X50" si="2">IF(AND(J23="Yes",J$20="Lunch"),$R$10,0)+IF(AND(J23="Yes",J$20="Dinner"),$S$10,0)+IF(AND(J23="Yes",J$20="Lunch in the Venue"),$T$10,0)</f>
        <v>0</v>
      </c>
      <c r="Y23" s="115">
        <f t="shared" ref="Y23:Y50" si="3">IF(AND(K23="Yes",K$20="Lunch"),$R$10,0)+IF(AND(K23="Yes",K$20="Dinner"),$S$10,0)+IF(AND(K23="Yes",K$20="Lunch in the Venue"),$T$10,0)</f>
        <v>0</v>
      </c>
      <c r="Z23" s="115">
        <f t="shared" ref="Z23:Z50" si="4">IF(AND(L23="Yes",L$20="Lunch"),$R$10,0)+IF(AND(L23="Yes",L$20="Dinner"),$S$10,0)+IF(AND(L23="Yes",L$20="Lunch in the Venue"),$T$10,0)</f>
        <v>0</v>
      </c>
      <c r="AA23" s="115">
        <f t="shared" ref="AA23:AA50" si="5">IF(AND(M23="Yes",M$20="Lunch"),$R$10,0)+IF(AND(M23="Yes",M$20="Dinner"),$S$10,0)+IF(AND(M23="Yes",M$20="Lunch in the Venue"),$T$10,0)</f>
        <v>27</v>
      </c>
      <c r="AB23" s="115">
        <f t="shared" ref="AB23:AB50" si="6">IF(AND(N23="Yes",N$20="Lunch"),$R$10,0)+IF(AND(N23="Yes",N$20="Dinner"),$S$10,0)+IF(AND(N23="Yes",N$20="Lunch in the Venue"),$T$10,0)</f>
        <v>33</v>
      </c>
      <c r="AC23" s="115">
        <f t="shared" ref="AC23:AC50" si="7">IF(AND(O23="Yes",O$20="Lunch"),$R$10,0)+IF(AND(O23="Yes",O$20="Dinner"),$S$10,0)+IF(AND(O23="Yes",O$20="Lunch in the Venue"),$T$10,0)</f>
        <v>0</v>
      </c>
      <c r="AD23" s="115">
        <f t="shared" ref="AD23:AD50" si="8">IF(AND(P23="Yes",P$20="Lunch"),$R$10,0)+IF(AND(P23="Yes",P$20="Dinner"),$S$10,0)+IF(AND(P23="Yes",P$20="Lunch in the Venue"),$T$10,0)</f>
        <v>0</v>
      </c>
      <c r="AE23" s="115">
        <f t="shared" ref="AE23:AE50" si="9">IF(AND(Q23="Yes",Q$20="Lunch"),$R$10,0)+IF(AND(Q23="Yes",Q$20="Dinner"),$S$10,0)+IF(AND(Q23="Yes",Q$20="Lunch in the Venue"),$T$10,0)</f>
        <v>33</v>
      </c>
      <c r="AF23" s="115">
        <f t="shared" ref="AF23:AF50" si="10">IF(AND(R23="Yes",R$20="Lunch"),$R$10,0)+IF(AND(R23="Yes",R$20="Dinner"),$S$10,0)+IF(AND(R23="Yes",R$20="Lunch in the Venue"),$T$10,0)</f>
        <v>33</v>
      </c>
      <c r="AG23" s="115">
        <f t="shared" ref="AG23:AG50" si="11">IF(AND(S23="Yes",S$20="Lunch"),$R$10,0)+IF(AND(S23="Yes",S$20="Dinner"),$S$10,0)+IF(AND(S23="Yes",S$20="Lunch in the Venue"),$T$10,0)</f>
        <v>0</v>
      </c>
      <c r="AH23" s="5"/>
      <c r="AI23" s="2"/>
    </row>
    <row r="24" spans="1:36" x14ac:dyDescent="0.3">
      <c r="A24" s="6"/>
      <c r="B24" s="198" t="s">
        <v>46</v>
      </c>
      <c r="C24" s="199" t="s">
        <v>47</v>
      </c>
      <c r="D24" s="200" t="s">
        <v>48</v>
      </c>
      <c r="E24" s="201" t="s">
        <v>49</v>
      </c>
      <c r="F24" s="202" t="s">
        <v>50</v>
      </c>
      <c r="G24" s="203" t="s">
        <v>154</v>
      </c>
      <c r="H24" s="269" t="s">
        <v>45</v>
      </c>
      <c r="I24" s="272" t="s">
        <v>45</v>
      </c>
      <c r="J24" s="208" t="s">
        <v>45</v>
      </c>
      <c r="K24" s="208"/>
      <c r="L24" s="208"/>
      <c r="M24" s="276"/>
      <c r="N24" s="283" t="s">
        <v>45</v>
      </c>
      <c r="O24" s="281" t="s">
        <v>45</v>
      </c>
      <c r="P24" s="281"/>
      <c r="Q24" s="281"/>
      <c r="R24" s="281"/>
      <c r="S24" s="284"/>
      <c r="T24" s="225">
        <f>SUM(V24:AG24)</f>
        <v>148</v>
      </c>
      <c r="U24" s="2"/>
      <c r="V24" s="115">
        <f t="shared" si="0"/>
        <v>28</v>
      </c>
      <c r="W24" s="115">
        <f t="shared" si="1"/>
        <v>27</v>
      </c>
      <c r="X24" s="115">
        <f t="shared" si="2"/>
        <v>27</v>
      </c>
      <c r="Y24" s="115">
        <f t="shared" si="3"/>
        <v>0</v>
      </c>
      <c r="Z24" s="115">
        <f t="shared" si="4"/>
        <v>0</v>
      </c>
      <c r="AA24" s="115">
        <f t="shared" si="5"/>
        <v>0</v>
      </c>
      <c r="AB24" s="115">
        <f t="shared" si="6"/>
        <v>33</v>
      </c>
      <c r="AC24" s="115">
        <f t="shared" si="7"/>
        <v>33</v>
      </c>
      <c r="AD24" s="115">
        <f t="shared" si="8"/>
        <v>0</v>
      </c>
      <c r="AE24" s="115">
        <f t="shared" si="9"/>
        <v>0</v>
      </c>
      <c r="AF24" s="115">
        <f t="shared" si="10"/>
        <v>0</v>
      </c>
      <c r="AG24" s="115">
        <f t="shared" si="11"/>
        <v>0</v>
      </c>
      <c r="AH24" s="5"/>
      <c r="AI24" s="2"/>
    </row>
    <row r="25" spans="1:36" ht="15" thickBot="1" x14ac:dyDescent="0.35">
      <c r="A25" s="6"/>
      <c r="B25" s="41" t="s">
        <v>118</v>
      </c>
      <c r="C25" s="42" t="s">
        <v>122</v>
      </c>
      <c r="D25" s="43" t="s">
        <v>123</v>
      </c>
      <c r="E25" s="44" t="s">
        <v>39</v>
      </c>
      <c r="F25" s="116" t="s">
        <v>107</v>
      </c>
      <c r="G25" s="49" t="s">
        <v>157</v>
      </c>
      <c r="H25" s="270"/>
      <c r="I25" s="273" t="s">
        <v>45</v>
      </c>
      <c r="J25" s="212" t="s">
        <v>45</v>
      </c>
      <c r="K25" s="267"/>
      <c r="L25" s="267"/>
      <c r="M25" s="277"/>
      <c r="N25" s="117" t="s">
        <v>45</v>
      </c>
      <c r="O25" s="267"/>
      <c r="P25" s="267"/>
      <c r="Q25" s="267"/>
      <c r="R25" s="267"/>
      <c r="S25" s="274"/>
      <c r="T25" s="224">
        <f t="shared" ref="T25:T50" si="12">SUM(V25:AG25)</f>
        <v>87</v>
      </c>
      <c r="U25" s="2"/>
      <c r="V25" s="115">
        <f t="shared" si="0"/>
        <v>0</v>
      </c>
      <c r="W25" s="115">
        <f t="shared" si="1"/>
        <v>27</v>
      </c>
      <c r="X25" s="115">
        <f t="shared" si="2"/>
        <v>27</v>
      </c>
      <c r="Y25" s="115">
        <f t="shared" si="3"/>
        <v>0</v>
      </c>
      <c r="Z25" s="115">
        <f t="shared" si="4"/>
        <v>0</v>
      </c>
      <c r="AA25" s="115">
        <f t="shared" si="5"/>
        <v>0</v>
      </c>
      <c r="AB25" s="115">
        <f t="shared" si="6"/>
        <v>33</v>
      </c>
      <c r="AC25" s="115">
        <f t="shared" si="7"/>
        <v>0</v>
      </c>
      <c r="AD25" s="115">
        <f t="shared" si="8"/>
        <v>0</v>
      </c>
      <c r="AE25" s="115">
        <f t="shared" si="9"/>
        <v>0</v>
      </c>
      <c r="AF25" s="115">
        <f t="shared" si="10"/>
        <v>0</v>
      </c>
      <c r="AG25" s="115">
        <f t="shared" si="11"/>
        <v>0</v>
      </c>
      <c r="AH25" s="5"/>
      <c r="AI25" s="2"/>
    </row>
    <row r="26" spans="1:36" x14ac:dyDescent="0.3">
      <c r="A26" s="6"/>
      <c r="B26" s="52">
        <v>1</v>
      </c>
      <c r="C26" s="53"/>
      <c r="D26" s="54"/>
      <c r="E26" s="55"/>
      <c r="F26" s="118"/>
      <c r="G26" s="60"/>
      <c r="H26" s="263"/>
      <c r="I26" s="214"/>
      <c r="J26" s="210"/>
      <c r="K26" s="210"/>
      <c r="L26" s="210"/>
      <c r="M26" s="204"/>
      <c r="N26" s="124"/>
      <c r="O26" s="124"/>
      <c r="P26" s="124"/>
      <c r="Q26" s="125"/>
      <c r="R26" s="125"/>
      <c r="S26" s="126"/>
      <c r="T26" s="220">
        <f t="shared" si="12"/>
        <v>0</v>
      </c>
      <c r="U26" s="2"/>
      <c r="V26" s="115">
        <f t="shared" si="0"/>
        <v>0</v>
      </c>
      <c r="W26" s="115">
        <f t="shared" si="1"/>
        <v>0</v>
      </c>
      <c r="X26" s="115">
        <f t="shared" si="2"/>
        <v>0</v>
      </c>
      <c r="Y26" s="115">
        <f t="shared" si="3"/>
        <v>0</v>
      </c>
      <c r="Z26" s="115">
        <f t="shared" si="4"/>
        <v>0</v>
      </c>
      <c r="AA26" s="115">
        <f t="shared" si="5"/>
        <v>0</v>
      </c>
      <c r="AB26" s="115">
        <f t="shared" si="6"/>
        <v>0</v>
      </c>
      <c r="AC26" s="115">
        <f t="shared" si="7"/>
        <v>0</v>
      </c>
      <c r="AD26" s="115">
        <f t="shared" si="8"/>
        <v>0</v>
      </c>
      <c r="AE26" s="115">
        <f t="shared" si="9"/>
        <v>0</v>
      </c>
      <c r="AF26" s="115">
        <f t="shared" si="10"/>
        <v>0</v>
      </c>
      <c r="AG26" s="115">
        <f t="shared" si="11"/>
        <v>0</v>
      </c>
      <c r="AH26" s="5"/>
      <c r="AI26" s="2"/>
    </row>
    <row r="27" spans="1:36" x14ac:dyDescent="0.3">
      <c r="A27" s="6"/>
      <c r="B27" s="61">
        <v>2</v>
      </c>
      <c r="C27" s="62"/>
      <c r="D27" s="63"/>
      <c r="E27" s="64"/>
      <c r="F27" s="119"/>
      <c r="G27" s="69"/>
      <c r="H27" s="264"/>
      <c r="I27" s="215"/>
      <c r="J27" s="209"/>
      <c r="K27" s="209"/>
      <c r="L27" s="209"/>
      <c r="M27" s="120"/>
      <c r="N27" s="121"/>
      <c r="O27" s="121"/>
      <c r="P27" s="121"/>
      <c r="Q27" s="122"/>
      <c r="R27" s="122"/>
      <c r="S27" s="123"/>
      <c r="T27" s="220">
        <f t="shared" si="12"/>
        <v>0</v>
      </c>
      <c r="U27" s="2"/>
      <c r="V27" s="115">
        <f t="shared" si="0"/>
        <v>0</v>
      </c>
      <c r="W27" s="115">
        <f t="shared" si="1"/>
        <v>0</v>
      </c>
      <c r="X27" s="115">
        <f t="shared" si="2"/>
        <v>0</v>
      </c>
      <c r="Y27" s="115">
        <f t="shared" si="3"/>
        <v>0</v>
      </c>
      <c r="Z27" s="115">
        <f t="shared" si="4"/>
        <v>0</v>
      </c>
      <c r="AA27" s="115">
        <f t="shared" si="5"/>
        <v>0</v>
      </c>
      <c r="AB27" s="115">
        <f t="shared" si="6"/>
        <v>0</v>
      </c>
      <c r="AC27" s="115">
        <f t="shared" si="7"/>
        <v>0</v>
      </c>
      <c r="AD27" s="115">
        <f t="shared" si="8"/>
        <v>0</v>
      </c>
      <c r="AE27" s="115">
        <f t="shared" si="9"/>
        <v>0</v>
      </c>
      <c r="AF27" s="115">
        <f t="shared" si="10"/>
        <v>0</v>
      </c>
      <c r="AG27" s="115">
        <f t="shared" si="11"/>
        <v>0</v>
      </c>
      <c r="AH27" s="5"/>
      <c r="AI27" s="2"/>
    </row>
    <row r="28" spans="1:36" x14ac:dyDescent="0.3">
      <c r="A28" s="6"/>
      <c r="B28" s="52">
        <v>3</v>
      </c>
      <c r="C28" s="62"/>
      <c r="D28" s="63"/>
      <c r="E28" s="64"/>
      <c r="F28" s="119"/>
      <c r="G28" s="69"/>
      <c r="H28" s="264"/>
      <c r="I28" s="215"/>
      <c r="J28" s="209"/>
      <c r="K28" s="209"/>
      <c r="L28" s="209"/>
      <c r="M28" s="120"/>
      <c r="N28" s="121"/>
      <c r="O28" s="121"/>
      <c r="P28" s="121"/>
      <c r="Q28" s="122"/>
      <c r="R28" s="121"/>
      <c r="S28" s="123"/>
      <c r="T28" s="220">
        <f t="shared" si="12"/>
        <v>0</v>
      </c>
      <c r="U28" s="2"/>
      <c r="V28" s="115">
        <f t="shared" si="0"/>
        <v>0</v>
      </c>
      <c r="W28" s="115">
        <f t="shared" si="1"/>
        <v>0</v>
      </c>
      <c r="X28" s="115">
        <f t="shared" si="2"/>
        <v>0</v>
      </c>
      <c r="Y28" s="115">
        <f t="shared" si="3"/>
        <v>0</v>
      </c>
      <c r="Z28" s="115">
        <f t="shared" si="4"/>
        <v>0</v>
      </c>
      <c r="AA28" s="115">
        <f t="shared" si="5"/>
        <v>0</v>
      </c>
      <c r="AB28" s="115">
        <f t="shared" si="6"/>
        <v>0</v>
      </c>
      <c r="AC28" s="115">
        <f t="shared" si="7"/>
        <v>0</v>
      </c>
      <c r="AD28" s="115">
        <f t="shared" si="8"/>
        <v>0</v>
      </c>
      <c r="AE28" s="115">
        <f t="shared" si="9"/>
        <v>0</v>
      </c>
      <c r="AF28" s="115">
        <f t="shared" si="10"/>
        <v>0</v>
      </c>
      <c r="AG28" s="115">
        <f t="shared" si="11"/>
        <v>0</v>
      </c>
      <c r="AH28" s="5"/>
      <c r="AI28" s="2"/>
    </row>
    <row r="29" spans="1:36" x14ac:dyDescent="0.3">
      <c r="A29" s="6"/>
      <c r="B29" s="61">
        <v>4</v>
      </c>
      <c r="C29" s="62"/>
      <c r="D29" s="63"/>
      <c r="E29" s="64"/>
      <c r="F29" s="119"/>
      <c r="G29" s="69"/>
      <c r="H29" s="264"/>
      <c r="I29" s="215"/>
      <c r="J29" s="209"/>
      <c r="K29" s="209"/>
      <c r="L29" s="209"/>
      <c r="M29" s="120"/>
      <c r="N29" s="124"/>
      <c r="O29" s="124"/>
      <c r="P29" s="124"/>
      <c r="Q29" s="125"/>
      <c r="R29" s="124"/>
      <c r="S29" s="126"/>
      <c r="T29" s="220">
        <f t="shared" si="12"/>
        <v>0</v>
      </c>
      <c r="U29" s="2"/>
      <c r="V29" s="115">
        <f t="shared" si="0"/>
        <v>0</v>
      </c>
      <c r="W29" s="115">
        <f t="shared" si="1"/>
        <v>0</v>
      </c>
      <c r="X29" s="115">
        <f t="shared" si="2"/>
        <v>0</v>
      </c>
      <c r="Y29" s="115">
        <f t="shared" si="3"/>
        <v>0</v>
      </c>
      <c r="Z29" s="115">
        <f t="shared" si="4"/>
        <v>0</v>
      </c>
      <c r="AA29" s="115">
        <f t="shared" si="5"/>
        <v>0</v>
      </c>
      <c r="AB29" s="115">
        <f t="shared" si="6"/>
        <v>0</v>
      </c>
      <c r="AC29" s="115">
        <f t="shared" si="7"/>
        <v>0</v>
      </c>
      <c r="AD29" s="115">
        <f t="shared" si="8"/>
        <v>0</v>
      </c>
      <c r="AE29" s="115">
        <f t="shared" si="9"/>
        <v>0</v>
      </c>
      <c r="AF29" s="115">
        <f t="shared" si="10"/>
        <v>0</v>
      </c>
      <c r="AG29" s="115">
        <f t="shared" si="11"/>
        <v>0</v>
      </c>
      <c r="AH29" s="5"/>
      <c r="AI29" s="2"/>
    </row>
    <row r="30" spans="1:36" x14ac:dyDescent="0.3">
      <c r="A30" s="6"/>
      <c r="B30" s="52">
        <v>5</v>
      </c>
      <c r="C30" s="62"/>
      <c r="D30" s="63"/>
      <c r="E30" s="64"/>
      <c r="F30" s="119"/>
      <c r="G30" s="69"/>
      <c r="H30" s="264"/>
      <c r="I30" s="215"/>
      <c r="J30" s="209"/>
      <c r="K30" s="209"/>
      <c r="L30" s="209"/>
      <c r="M30" s="120"/>
      <c r="N30" s="121"/>
      <c r="O30" s="121"/>
      <c r="P30" s="121"/>
      <c r="Q30" s="122"/>
      <c r="R30" s="121"/>
      <c r="S30" s="123"/>
      <c r="T30" s="220">
        <f t="shared" si="12"/>
        <v>0</v>
      </c>
      <c r="U30" s="2"/>
      <c r="V30" s="115">
        <f t="shared" si="0"/>
        <v>0</v>
      </c>
      <c r="W30" s="115">
        <f t="shared" si="1"/>
        <v>0</v>
      </c>
      <c r="X30" s="115">
        <f t="shared" si="2"/>
        <v>0</v>
      </c>
      <c r="Y30" s="115">
        <f t="shared" si="3"/>
        <v>0</v>
      </c>
      <c r="Z30" s="115">
        <f t="shared" si="4"/>
        <v>0</v>
      </c>
      <c r="AA30" s="115">
        <f t="shared" si="5"/>
        <v>0</v>
      </c>
      <c r="AB30" s="115">
        <f t="shared" si="6"/>
        <v>0</v>
      </c>
      <c r="AC30" s="115">
        <f t="shared" si="7"/>
        <v>0</v>
      </c>
      <c r="AD30" s="115">
        <f t="shared" si="8"/>
        <v>0</v>
      </c>
      <c r="AE30" s="115">
        <f t="shared" si="9"/>
        <v>0</v>
      </c>
      <c r="AF30" s="115">
        <f t="shared" si="10"/>
        <v>0</v>
      </c>
      <c r="AG30" s="115">
        <f t="shared" si="11"/>
        <v>0</v>
      </c>
      <c r="AH30" s="5"/>
      <c r="AI30" s="2"/>
    </row>
    <row r="31" spans="1:36" x14ac:dyDescent="0.3">
      <c r="A31" s="6"/>
      <c r="B31" s="61">
        <v>6</v>
      </c>
      <c r="C31" s="62"/>
      <c r="D31" s="63"/>
      <c r="E31" s="64"/>
      <c r="F31" s="119"/>
      <c r="G31" s="69"/>
      <c r="H31" s="264"/>
      <c r="I31" s="215"/>
      <c r="J31" s="209"/>
      <c r="K31" s="209"/>
      <c r="L31" s="209"/>
      <c r="M31" s="120"/>
      <c r="N31" s="121"/>
      <c r="O31" s="121"/>
      <c r="P31" s="121"/>
      <c r="Q31" s="122"/>
      <c r="R31" s="121"/>
      <c r="S31" s="123"/>
      <c r="T31" s="220">
        <f t="shared" si="12"/>
        <v>0</v>
      </c>
      <c r="U31" s="2"/>
      <c r="V31" s="115">
        <f t="shared" si="0"/>
        <v>0</v>
      </c>
      <c r="W31" s="115">
        <f t="shared" si="1"/>
        <v>0</v>
      </c>
      <c r="X31" s="115">
        <f t="shared" si="2"/>
        <v>0</v>
      </c>
      <c r="Y31" s="115">
        <f t="shared" si="3"/>
        <v>0</v>
      </c>
      <c r="Z31" s="115">
        <f t="shared" si="4"/>
        <v>0</v>
      </c>
      <c r="AA31" s="115">
        <f t="shared" si="5"/>
        <v>0</v>
      </c>
      <c r="AB31" s="115">
        <f t="shared" si="6"/>
        <v>0</v>
      </c>
      <c r="AC31" s="115">
        <f t="shared" si="7"/>
        <v>0</v>
      </c>
      <c r="AD31" s="115">
        <f t="shared" si="8"/>
        <v>0</v>
      </c>
      <c r="AE31" s="115">
        <f t="shared" si="9"/>
        <v>0</v>
      </c>
      <c r="AF31" s="115">
        <f t="shared" si="10"/>
        <v>0</v>
      </c>
      <c r="AG31" s="115">
        <f t="shared" si="11"/>
        <v>0</v>
      </c>
      <c r="AH31" s="5"/>
      <c r="AI31" s="2"/>
    </row>
    <row r="32" spans="1:36" x14ac:dyDescent="0.3">
      <c r="A32" s="6"/>
      <c r="B32" s="52">
        <v>7</v>
      </c>
      <c r="C32" s="62"/>
      <c r="D32" s="63"/>
      <c r="E32" s="64"/>
      <c r="F32" s="119"/>
      <c r="G32" s="69"/>
      <c r="H32" s="264"/>
      <c r="I32" s="215"/>
      <c r="J32" s="209"/>
      <c r="K32" s="209"/>
      <c r="L32" s="209"/>
      <c r="M32" s="120"/>
      <c r="N32" s="121"/>
      <c r="O32" s="121"/>
      <c r="P32" s="121"/>
      <c r="Q32" s="122"/>
      <c r="R32" s="121"/>
      <c r="S32" s="123"/>
      <c r="T32" s="220">
        <f t="shared" si="12"/>
        <v>0</v>
      </c>
      <c r="U32" s="2"/>
      <c r="V32" s="115">
        <f t="shared" si="0"/>
        <v>0</v>
      </c>
      <c r="W32" s="115">
        <f t="shared" si="1"/>
        <v>0</v>
      </c>
      <c r="X32" s="115">
        <f t="shared" si="2"/>
        <v>0</v>
      </c>
      <c r="Y32" s="115">
        <f t="shared" si="3"/>
        <v>0</v>
      </c>
      <c r="Z32" s="115">
        <f t="shared" si="4"/>
        <v>0</v>
      </c>
      <c r="AA32" s="115">
        <f t="shared" si="5"/>
        <v>0</v>
      </c>
      <c r="AB32" s="115">
        <f t="shared" si="6"/>
        <v>0</v>
      </c>
      <c r="AC32" s="115">
        <f t="shared" si="7"/>
        <v>0</v>
      </c>
      <c r="AD32" s="115">
        <f t="shared" si="8"/>
        <v>0</v>
      </c>
      <c r="AE32" s="115">
        <f t="shared" si="9"/>
        <v>0</v>
      </c>
      <c r="AF32" s="115">
        <f t="shared" si="10"/>
        <v>0</v>
      </c>
      <c r="AG32" s="115">
        <f t="shared" si="11"/>
        <v>0</v>
      </c>
      <c r="AH32" s="5"/>
      <c r="AI32" s="2"/>
    </row>
    <row r="33" spans="1:35" x14ac:dyDescent="0.3">
      <c r="A33" s="6"/>
      <c r="B33" s="61">
        <v>8</v>
      </c>
      <c r="C33" s="62"/>
      <c r="D33" s="63"/>
      <c r="E33" s="64"/>
      <c r="F33" s="119"/>
      <c r="G33" s="69"/>
      <c r="H33" s="264"/>
      <c r="I33" s="215"/>
      <c r="J33" s="209"/>
      <c r="K33" s="209"/>
      <c r="L33" s="209"/>
      <c r="M33" s="120"/>
      <c r="N33" s="121"/>
      <c r="O33" s="121"/>
      <c r="P33" s="121"/>
      <c r="Q33" s="122"/>
      <c r="R33" s="121"/>
      <c r="S33" s="123"/>
      <c r="T33" s="220">
        <f t="shared" si="12"/>
        <v>0</v>
      </c>
      <c r="U33" s="2"/>
      <c r="V33" s="115">
        <f t="shared" si="0"/>
        <v>0</v>
      </c>
      <c r="W33" s="115">
        <f t="shared" si="1"/>
        <v>0</v>
      </c>
      <c r="X33" s="115">
        <f t="shared" si="2"/>
        <v>0</v>
      </c>
      <c r="Y33" s="115">
        <f t="shared" si="3"/>
        <v>0</v>
      </c>
      <c r="Z33" s="115">
        <f t="shared" si="4"/>
        <v>0</v>
      </c>
      <c r="AA33" s="115">
        <f t="shared" si="5"/>
        <v>0</v>
      </c>
      <c r="AB33" s="115">
        <f t="shared" si="6"/>
        <v>0</v>
      </c>
      <c r="AC33" s="115">
        <f t="shared" si="7"/>
        <v>0</v>
      </c>
      <c r="AD33" s="115">
        <f t="shared" si="8"/>
        <v>0</v>
      </c>
      <c r="AE33" s="115">
        <f t="shared" si="9"/>
        <v>0</v>
      </c>
      <c r="AF33" s="115">
        <f t="shared" si="10"/>
        <v>0</v>
      </c>
      <c r="AG33" s="115">
        <f t="shared" si="11"/>
        <v>0</v>
      </c>
      <c r="AH33" s="5"/>
      <c r="AI33" s="2"/>
    </row>
    <row r="34" spans="1:35" x14ac:dyDescent="0.3">
      <c r="A34" s="6"/>
      <c r="B34" s="52">
        <v>9</v>
      </c>
      <c r="C34" s="62"/>
      <c r="D34" s="63"/>
      <c r="E34" s="64"/>
      <c r="F34" s="119"/>
      <c r="G34" s="69"/>
      <c r="H34" s="264"/>
      <c r="I34" s="215"/>
      <c r="J34" s="209"/>
      <c r="K34" s="209"/>
      <c r="L34" s="209"/>
      <c r="M34" s="120"/>
      <c r="N34" s="121"/>
      <c r="O34" s="121"/>
      <c r="P34" s="121"/>
      <c r="Q34" s="122"/>
      <c r="R34" s="121"/>
      <c r="S34" s="123"/>
      <c r="T34" s="220">
        <f t="shared" si="12"/>
        <v>0</v>
      </c>
      <c r="U34" s="2"/>
      <c r="V34" s="115">
        <f t="shared" si="0"/>
        <v>0</v>
      </c>
      <c r="W34" s="115">
        <f t="shared" si="1"/>
        <v>0</v>
      </c>
      <c r="X34" s="115">
        <f t="shared" si="2"/>
        <v>0</v>
      </c>
      <c r="Y34" s="115">
        <f t="shared" si="3"/>
        <v>0</v>
      </c>
      <c r="Z34" s="115">
        <f t="shared" si="4"/>
        <v>0</v>
      </c>
      <c r="AA34" s="115">
        <f t="shared" si="5"/>
        <v>0</v>
      </c>
      <c r="AB34" s="115">
        <f t="shared" si="6"/>
        <v>0</v>
      </c>
      <c r="AC34" s="115">
        <f t="shared" si="7"/>
        <v>0</v>
      </c>
      <c r="AD34" s="115">
        <f t="shared" si="8"/>
        <v>0</v>
      </c>
      <c r="AE34" s="115">
        <f t="shared" si="9"/>
        <v>0</v>
      </c>
      <c r="AF34" s="115">
        <f t="shared" si="10"/>
        <v>0</v>
      </c>
      <c r="AG34" s="115">
        <f t="shared" si="11"/>
        <v>0</v>
      </c>
      <c r="AH34" s="5"/>
      <c r="AI34" s="2"/>
    </row>
    <row r="35" spans="1:35" x14ac:dyDescent="0.3">
      <c r="A35" s="6"/>
      <c r="B35" s="61">
        <v>10</v>
      </c>
      <c r="C35" s="62"/>
      <c r="D35" s="63"/>
      <c r="E35" s="64"/>
      <c r="F35" s="119"/>
      <c r="G35" s="69"/>
      <c r="H35" s="264"/>
      <c r="I35" s="215"/>
      <c r="J35" s="209"/>
      <c r="K35" s="209"/>
      <c r="L35" s="209"/>
      <c r="M35" s="120"/>
      <c r="N35" s="121"/>
      <c r="O35" s="121"/>
      <c r="P35" s="121"/>
      <c r="Q35" s="121"/>
      <c r="R35" s="121"/>
      <c r="S35" s="123"/>
      <c r="T35" s="220">
        <f t="shared" si="12"/>
        <v>0</v>
      </c>
      <c r="U35" s="2"/>
      <c r="V35" s="115">
        <f t="shared" si="0"/>
        <v>0</v>
      </c>
      <c r="W35" s="115">
        <f t="shared" si="1"/>
        <v>0</v>
      </c>
      <c r="X35" s="115">
        <f t="shared" si="2"/>
        <v>0</v>
      </c>
      <c r="Y35" s="115">
        <f t="shared" si="3"/>
        <v>0</v>
      </c>
      <c r="Z35" s="115">
        <f t="shared" si="4"/>
        <v>0</v>
      </c>
      <c r="AA35" s="115">
        <f t="shared" si="5"/>
        <v>0</v>
      </c>
      <c r="AB35" s="115">
        <f t="shared" si="6"/>
        <v>0</v>
      </c>
      <c r="AC35" s="115">
        <f t="shared" si="7"/>
        <v>0</v>
      </c>
      <c r="AD35" s="115">
        <f t="shared" si="8"/>
        <v>0</v>
      </c>
      <c r="AE35" s="115">
        <f t="shared" si="9"/>
        <v>0</v>
      </c>
      <c r="AF35" s="115">
        <f t="shared" si="10"/>
        <v>0</v>
      </c>
      <c r="AG35" s="115">
        <f t="shared" si="11"/>
        <v>0</v>
      </c>
      <c r="AH35" s="5"/>
      <c r="AI35" s="2"/>
    </row>
    <row r="36" spans="1:35" x14ac:dyDescent="0.3">
      <c r="A36" s="6"/>
      <c r="B36" s="52">
        <v>11</v>
      </c>
      <c r="C36" s="62"/>
      <c r="D36" s="63"/>
      <c r="E36" s="64"/>
      <c r="F36" s="119"/>
      <c r="G36" s="69"/>
      <c r="H36" s="264"/>
      <c r="I36" s="215"/>
      <c r="J36" s="209"/>
      <c r="K36" s="209"/>
      <c r="L36" s="209"/>
      <c r="M36" s="120"/>
      <c r="N36" s="121"/>
      <c r="O36" s="121"/>
      <c r="P36" s="121"/>
      <c r="Q36" s="121"/>
      <c r="R36" s="121"/>
      <c r="S36" s="123"/>
      <c r="T36" s="220">
        <f t="shared" si="12"/>
        <v>0</v>
      </c>
      <c r="U36" s="2"/>
      <c r="V36" s="115">
        <f t="shared" si="0"/>
        <v>0</v>
      </c>
      <c r="W36" s="115">
        <f t="shared" si="1"/>
        <v>0</v>
      </c>
      <c r="X36" s="115">
        <f t="shared" si="2"/>
        <v>0</v>
      </c>
      <c r="Y36" s="115">
        <f t="shared" si="3"/>
        <v>0</v>
      </c>
      <c r="Z36" s="115">
        <f t="shared" si="4"/>
        <v>0</v>
      </c>
      <c r="AA36" s="115">
        <f t="shared" si="5"/>
        <v>0</v>
      </c>
      <c r="AB36" s="115">
        <f t="shared" si="6"/>
        <v>0</v>
      </c>
      <c r="AC36" s="115">
        <f t="shared" si="7"/>
        <v>0</v>
      </c>
      <c r="AD36" s="115">
        <f t="shared" si="8"/>
        <v>0</v>
      </c>
      <c r="AE36" s="115">
        <f t="shared" si="9"/>
        <v>0</v>
      </c>
      <c r="AF36" s="115">
        <f t="shared" si="10"/>
        <v>0</v>
      </c>
      <c r="AG36" s="115">
        <f t="shared" si="11"/>
        <v>0</v>
      </c>
      <c r="AH36" s="5"/>
      <c r="AI36" s="2"/>
    </row>
    <row r="37" spans="1:35" x14ac:dyDescent="0.3">
      <c r="A37" s="6"/>
      <c r="B37" s="61">
        <v>12</v>
      </c>
      <c r="C37" s="62"/>
      <c r="D37" s="63"/>
      <c r="E37" s="64"/>
      <c r="F37" s="119"/>
      <c r="G37" s="69"/>
      <c r="H37" s="264"/>
      <c r="I37" s="215"/>
      <c r="J37" s="209"/>
      <c r="K37" s="209"/>
      <c r="L37" s="209"/>
      <c r="M37" s="120"/>
      <c r="N37" s="121"/>
      <c r="O37" s="121"/>
      <c r="P37" s="121"/>
      <c r="Q37" s="122"/>
      <c r="R37" s="121"/>
      <c r="S37" s="123"/>
      <c r="T37" s="220">
        <f t="shared" si="12"/>
        <v>0</v>
      </c>
      <c r="U37" s="2"/>
      <c r="V37" s="115">
        <f t="shared" si="0"/>
        <v>0</v>
      </c>
      <c r="W37" s="115">
        <f t="shared" si="1"/>
        <v>0</v>
      </c>
      <c r="X37" s="115">
        <f t="shared" si="2"/>
        <v>0</v>
      </c>
      <c r="Y37" s="115">
        <f t="shared" si="3"/>
        <v>0</v>
      </c>
      <c r="Z37" s="115">
        <f t="shared" si="4"/>
        <v>0</v>
      </c>
      <c r="AA37" s="115">
        <f t="shared" si="5"/>
        <v>0</v>
      </c>
      <c r="AB37" s="115">
        <f t="shared" si="6"/>
        <v>0</v>
      </c>
      <c r="AC37" s="115">
        <f t="shared" si="7"/>
        <v>0</v>
      </c>
      <c r="AD37" s="115">
        <f t="shared" si="8"/>
        <v>0</v>
      </c>
      <c r="AE37" s="115">
        <f t="shared" si="9"/>
        <v>0</v>
      </c>
      <c r="AF37" s="115">
        <f t="shared" si="10"/>
        <v>0</v>
      </c>
      <c r="AG37" s="115">
        <f t="shared" si="11"/>
        <v>0</v>
      </c>
      <c r="AH37" s="5"/>
      <c r="AI37" s="2"/>
    </row>
    <row r="38" spans="1:35" x14ac:dyDescent="0.3">
      <c r="A38" s="6"/>
      <c r="B38" s="52">
        <v>13</v>
      </c>
      <c r="C38" s="62"/>
      <c r="D38" s="63"/>
      <c r="E38" s="64"/>
      <c r="F38" s="119"/>
      <c r="G38" s="69"/>
      <c r="H38" s="264"/>
      <c r="I38" s="215"/>
      <c r="J38" s="209"/>
      <c r="K38" s="209"/>
      <c r="L38" s="209"/>
      <c r="M38" s="120"/>
      <c r="N38" s="121"/>
      <c r="O38" s="121"/>
      <c r="P38" s="121"/>
      <c r="Q38" s="122"/>
      <c r="R38" s="121"/>
      <c r="S38" s="123"/>
      <c r="T38" s="220">
        <f t="shared" si="12"/>
        <v>0</v>
      </c>
      <c r="U38" s="2"/>
      <c r="V38" s="115">
        <f t="shared" si="0"/>
        <v>0</v>
      </c>
      <c r="W38" s="115">
        <f t="shared" si="1"/>
        <v>0</v>
      </c>
      <c r="X38" s="115">
        <f t="shared" si="2"/>
        <v>0</v>
      </c>
      <c r="Y38" s="115">
        <f t="shared" si="3"/>
        <v>0</v>
      </c>
      <c r="Z38" s="115">
        <f t="shared" si="4"/>
        <v>0</v>
      </c>
      <c r="AA38" s="115">
        <f t="shared" si="5"/>
        <v>0</v>
      </c>
      <c r="AB38" s="115">
        <f t="shared" si="6"/>
        <v>0</v>
      </c>
      <c r="AC38" s="115">
        <f t="shared" si="7"/>
        <v>0</v>
      </c>
      <c r="AD38" s="115">
        <f t="shared" si="8"/>
        <v>0</v>
      </c>
      <c r="AE38" s="115">
        <f t="shared" si="9"/>
        <v>0</v>
      </c>
      <c r="AF38" s="115">
        <f t="shared" si="10"/>
        <v>0</v>
      </c>
      <c r="AG38" s="115">
        <f t="shared" si="11"/>
        <v>0</v>
      </c>
      <c r="AH38" s="5"/>
      <c r="AI38" s="2"/>
    </row>
    <row r="39" spans="1:35" x14ac:dyDescent="0.3">
      <c r="A39" s="6"/>
      <c r="B39" s="61">
        <v>14</v>
      </c>
      <c r="C39" s="62"/>
      <c r="D39" s="63"/>
      <c r="E39" s="64"/>
      <c r="F39" s="119"/>
      <c r="G39" s="69"/>
      <c r="H39" s="264"/>
      <c r="I39" s="215"/>
      <c r="J39" s="209"/>
      <c r="K39" s="209"/>
      <c r="L39" s="209"/>
      <c r="M39" s="120"/>
      <c r="N39" s="121"/>
      <c r="O39" s="121"/>
      <c r="P39" s="121"/>
      <c r="Q39" s="122"/>
      <c r="R39" s="121"/>
      <c r="S39" s="123"/>
      <c r="T39" s="220">
        <f t="shared" si="12"/>
        <v>0</v>
      </c>
      <c r="U39" s="2"/>
      <c r="V39" s="115">
        <f t="shared" si="0"/>
        <v>0</v>
      </c>
      <c r="W39" s="115">
        <f t="shared" si="1"/>
        <v>0</v>
      </c>
      <c r="X39" s="115">
        <f t="shared" si="2"/>
        <v>0</v>
      </c>
      <c r="Y39" s="115">
        <f t="shared" si="3"/>
        <v>0</v>
      </c>
      <c r="Z39" s="115">
        <f t="shared" si="4"/>
        <v>0</v>
      </c>
      <c r="AA39" s="115">
        <f t="shared" si="5"/>
        <v>0</v>
      </c>
      <c r="AB39" s="115">
        <f t="shared" si="6"/>
        <v>0</v>
      </c>
      <c r="AC39" s="115">
        <f t="shared" si="7"/>
        <v>0</v>
      </c>
      <c r="AD39" s="115">
        <f t="shared" si="8"/>
        <v>0</v>
      </c>
      <c r="AE39" s="115">
        <f t="shared" si="9"/>
        <v>0</v>
      </c>
      <c r="AF39" s="115">
        <f t="shared" si="10"/>
        <v>0</v>
      </c>
      <c r="AG39" s="115">
        <f t="shared" si="11"/>
        <v>0</v>
      </c>
      <c r="AH39" s="5"/>
      <c r="AI39" s="2"/>
    </row>
    <row r="40" spans="1:35" x14ac:dyDescent="0.3">
      <c r="A40" s="6"/>
      <c r="B40" s="52">
        <v>15</v>
      </c>
      <c r="C40" s="62"/>
      <c r="D40" s="63"/>
      <c r="E40" s="64"/>
      <c r="F40" s="119"/>
      <c r="G40" s="69"/>
      <c r="H40" s="264"/>
      <c r="I40" s="215"/>
      <c r="J40" s="209"/>
      <c r="K40" s="209"/>
      <c r="L40" s="209"/>
      <c r="M40" s="120"/>
      <c r="N40" s="121"/>
      <c r="O40" s="121"/>
      <c r="P40" s="121"/>
      <c r="Q40" s="122"/>
      <c r="R40" s="121"/>
      <c r="S40" s="123"/>
      <c r="T40" s="220">
        <f t="shared" si="12"/>
        <v>0</v>
      </c>
      <c r="U40" s="2"/>
      <c r="V40" s="115">
        <f t="shared" si="0"/>
        <v>0</v>
      </c>
      <c r="W40" s="115">
        <f t="shared" si="1"/>
        <v>0</v>
      </c>
      <c r="X40" s="115">
        <f t="shared" si="2"/>
        <v>0</v>
      </c>
      <c r="Y40" s="115">
        <f t="shared" si="3"/>
        <v>0</v>
      </c>
      <c r="Z40" s="115">
        <f t="shared" si="4"/>
        <v>0</v>
      </c>
      <c r="AA40" s="115">
        <f t="shared" si="5"/>
        <v>0</v>
      </c>
      <c r="AB40" s="115">
        <f t="shared" si="6"/>
        <v>0</v>
      </c>
      <c r="AC40" s="115">
        <f t="shared" si="7"/>
        <v>0</v>
      </c>
      <c r="AD40" s="115">
        <f t="shared" si="8"/>
        <v>0</v>
      </c>
      <c r="AE40" s="115">
        <f t="shared" si="9"/>
        <v>0</v>
      </c>
      <c r="AF40" s="115">
        <f t="shared" si="10"/>
        <v>0</v>
      </c>
      <c r="AG40" s="115">
        <f t="shared" si="11"/>
        <v>0</v>
      </c>
      <c r="AH40" s="5"/>
      <c r="AI40" s="2"/>
    </row>
    <row r="41" spans="1:35" x14ac:dyDescent="0.3">
      <c r="A41" s="6"/>
      <c r="B41" s="61">
        <v>16</v>
      </c>
      <c r="C41" s="62"/>
      <c r="D41" s="63"/>
      <c r="E41" s="64"/>
      <c r="F41" s="119"/>
      <c r="G41" s="69"/>
      <c r="H41" s="264"/>
      <c r="I41" s="215"/>
      <c r="J41" s="209"/>
      <c r="K41" s="209"/>
      <c r="L41" s="209"/>
      <c r="M41" s="120"/>
      <c r="N41" s="121"/>
      <c r="O41" s="121"/>
      <c r="P41" s="121"/>
      <c r="Q41" s="122"/>
      <c r="R41" s="121"/>
      <c r="S41" s="123"/>
      <c r="T41" s="220">
        <f t="shared" si="12"/>
        <v>0</v>
      </c>
      <c r="U41" s="2"/>
      <c r="V41" s="115">
        <f t="shared" si="0"/>
        <v>0</v>
      </c>
      <c r="W41" s="115">
        <f t="shared" si="1"/>
        <v>0</v>
      </c>
      <c r="X41" s="115">
        <f t="shared" si="2"/>
        <v>0</v>
      </c>
      <c r="Y41" s="115">
        <f t="shared" si="3"/>
        <v>0</v>
      </c>
      <c r="Z41" s="115">
        <f t="shared" si="4"/>
        <v>0</v>
      </c>
      <c r="AA41" s="115">
        <f t="shared" si="5"/>
        <v>0</v>
      </c>
      <c r="AB41" s="115">
        <f t="shared" si="6"/>
        <v>0</v>
      </c>
      <c r="AC41" s="115">
        <f t="shared" si="7"/>
        <v>0</v>
      </c>
      <c r="AD41" s="115">
        <f t="shared" si="8"/>
        <v>0</v>
      </c>
      <c r="AE41" s="115">
        <f t="shared" si="9"/>
        <v>0</v>
      </c>
      <c r="AF41" s="115">
        <f t="shared" si="10"/>
        <v>0</v>
      </c>
      <c r="AG41" s="115">
        <f t="shared" si="11"/>
        <v>0</v>
      </c>
      <c r="AH41" s="5"/>
      <c r="AI41" s="2"/>
    </row>
    <row r="42" spans="1:35" x14ac:dyDescent="0.3">
      <c r="A42" s="6"/>
      <c r="B42" s="52">
        <v>17</v>
      </c>
      <c r="C42" s="62"/>
      <c r="D42" s="63"/>
      <c r="E42" s="64"/>
      <c r="F42" s="119"/>
      <c r="G42" s="69"/>
      <c r="H42" s="264"/>
      <c r="I42" s="215"/>
      <c r="J42" s="209"/>
      <c r="K42" s="209"/>
      <c r="L42" s="209"/>
      <c r="M42" s="120"/>
      <c r="N42" s="121"/>
      <c r="O42" s="121"/>
      <c r="P42" s="121"/>
      <c r="Q42" s="122"/>
      <c r="R42" s="121"/>
      <c r="S42" s="123"/>
      <c r="T42" s="220">
        <f t="shared" si="12"/>
        <v>0</v>
      </c>
      <c r="U42" s="2"/>
      <c r="V42" s="115">
        <f t="shared" si="0"/>
        <v>0</v>
      </c>
      <c r="W42" s="115">
        <f t="shared" si="1"/>
        <v>0</v>
      </c>
      <c r="X42" s="115">
        <f t="shared" si="2"/>
        <v>0</v>
      </c>
      <c r="Y42" s="115">
        <f t="shared" si="3"/>
        <v>0</v>
      </c>
      <c r="Z42" s="115">
        <f t="shared" si="4"/>
        <v>0</v>
      </c>
      <c r="AA42" s="115">
        <f t="shared" si="5"/>
        <v>0</v>
      </c>
      <c r="AB42" s="115">
        <f t="shared" si="6"/>
        <v>0</v>
      </c>
      <c r="AC42" s="115">
        <f t="shared" si="7"/>
        <v>0</v>
      </c>
      <c r="AD42" s="115">
        <f t="shared" si="8"/>
        <v>0</v>
      </c>
      <c r="AE42" s="115">
        <f t="shared" si="9"/>
        <v>0</v>
      </c>
      <c r="AF42" s="115">
        <f t="shared" si="10"/>
        <v>0</v>
      </c>
      <c r="AG42" s="115">
        <f t="shared" si="11"/>
        <v>0</v>
      </c>
      <c r="AH42" s="5"/>
      <c r="AI42" s="2"/>
    </row>
    <row r="43" spans="1:35" x14ac:dyDescent="0.3">
      <c r="A43" s="6"/>
      <c r="B43" s="61">
        <v>18</v>
      </c>
      <c r="C43" s="62"/>
      <c r="D43" s="63"/>
      <c r="E43" s="64"/>
      <c r="F43" s="119"/>
      <c r="G43" s="69"/>
      <c r="H43" s="264"/>
      <c r="I43" s="215"/>
      <c r="J43" s="209"/>
      <c r="K43" s="209"/>
      <c r="L43" s="209"/>
      <c r="M43" s="120"/>
      <c r="N43" s="121"/>
      <c r="O43" s="121"/>
      <c r="P43" s="121"/>
      <c r="Q43" s="122"/>
      <c r="R43" s="121"/>
      <c r="S43" s="123"/>
      <c r="T43" s="220">
        <f t="shared" si="12"/>
        <v>0</v>
      </c>
      <c r="U43" s="2"/>
      <c r="V43" s="115">
        <f t="shared" si="0"/>
        <v>0</v>
      </c>
      <c r="W43" s="115">
        <f t="shared" si="1"/>
        <v>0</v>
      </c>
      <c r="X43" s="115">
        <f t="shared" si="2"/>
        <v>0</v>
      </c>
      <c r="Y43" s="115">
        <f t="shared" si="3"/>
        <v>0</v>
      </c>
      <c r="Z43" s="115">
        <f t="shared" si="4"/>
        <v>0</v>
      </c>
      <c r="AA43" s="115">
        <f t="shared" si="5"/>
        <v>0</v>
      </c>
      <c r="AB43" s="115">
        <f t="shared" si="6"/>
        <v>0</v>
      </c>
      <c r="AC43" s="115">
        <f t="shared" si="7"/>
        <v>0</v>
      </c>
      <c r="AD43" s="115">
        <f t="shared" si="8"/>
        <v>0</v>
      </c>
      <c r="AE43" s="115">
        <f t="shared" si="9"/>
        <v>0</v>
      </c>
      <c r="AF43" s="115">
        <f t="shared" si="10"/>
        <v>0</v>
      </c>
      <c r="AG43" s="115">
        <f t="shared" si="11"/>
        <v>0</v>
      </c>
      <c r="AH43" s="5"/>
      <c r="AI43" s="2"/>
    </row>
    <row r="44" spans="1:35" x14ac:dyDescent="0.3">
      <c r="A44" s="6"/>
      <c r="B44" s="52">
        <v>19</v>
      </c>
      <c r="C44" s="62"/>
      <c r="D44" s="63"/>
      <c r="E44" s="64"/>
      <c r="F44" s="119"/>
      <c r="G44" s="69"/>
      <c r="H44" s="264"/>
      <c r="I44" s="215"/>
      <c r="J44" s="209"/>
      <c r="K44" s="209"/>
      <c r="L44" s="209"/>
      <c r="M44" s="120"/>
      <c r="N44" s="121"/>
      <c r="O44" s="121"/>
      <c r="P44" s="121"/>
      <c r="Q44" s="122"/>
      <c r="R44" s="121"/>
      <c r="S44" s="123"/>
      <c r="T44" s="220">
        <f t="shared" si="12"/>
        <v>0</v>
      </c>
      <c r="U44" s="2"/>
      <c r="V44" s="115">
        <f t="shared" si="0"/>
        <v>0</v>
      </c>
      <c r="W44" s="115">
        <f t="shared" si="1"/>
        <v>0</v>
      </c>
      <c r="X44" s="115">
        <f t="shared" si="2"/>
        <v>0</v>
      </c>
      <c r="Y44" s="115">
        <f t="shared" si="3"/>
        <v>0</v>
      </c>
      <c r="Z44" s="115">
        <f t="shared" si="4"/>
        <v>0</v>
      </c>
      <c r="AA44" s="115">
        <f t="shared" si="5"/>
        <v>0</v>
      </c>
      <c r="AB44" s="115">
        <f t="shared" si="6"/>
        <v>0</v>
      </c>
      <c r="AC44" s="115">
        <f t="shared" si="7"/>
        <v>0</v>
      </c>
      <c r="AD44" s="115">
        <f t="shared" si="8"/>
        <v>0</v>
      </c>
      <c r="AE44" s="115">
        <f t="shared" si="9"/>
        <v>0</v>
      </c>
      <c r="AF44" s="115">
        <f t="shared" si="10"/>
        <v>0</v>
      </c>
      <c r="AG44" s="115">
        <f t="shared" si="11"/>
        <v>0</v>
      </c>
      <c r="AH44" s="5"/>
      <c r="AI44" s="2"/>
    </row>
    <row r="45" spans="1:35" x14ac:dyDescent="0.3">
      <c r="A45" s="6"/>
      <c r="B45" s="61">
        <v>20</v>
      </c>
      <c r="C45" s="62"/>
      <c r="D45" s="63"/>
      <c r="E45" s="64"/>
      <c r="F45" s="119"/>
      <c r="G45" s="69"/>
      <c r="H45" s="264"/>
      <c r="I45" s="215"/>
      <c r="J45" s="209"/>
      <c r="K45" s="209"/>
      <c r="L45" s="209"/>
      <c r="M45" s="120"/>
      <c r="N45" s="121"/>
      <c r="O45" s="121"/>
      <c r="P45" s="121"/>
      <c r="Q45" s="122"/>
      <c r="R45" s="121"/>
      <c r="S45" s="123"/>
      <c r="T45" s="220">
        <f t="shared" si="12"/>
        <v>0</v>
      </c>
      <c r="U45" s="2"/>
      <c r="V45" s="115">
        <f t="shared" si="0"/>
        <v>0</v>
      </c>
      <c r="W45" s="115">
        <f t="shared" si="1"/>
        <v>0</v>
      </c>
      <c r="X45" s="115">
        <f t="shared" si="2"/>
        <v>0</v>
      </c>
      <c r="Y45" s="115">
        <f t="shared" si="3"/>
        <v>0</v>
      </c>
      <c r="Z45" s="115">
        <f t="shared" si="4"/>
        <v>0</v>
      </c>
      <c r="AA45" s="115">
        <f t="shared" si="5"/>
        <v>0</v>
      </c>
      <c r="AB45" s="115">
        <f t="shared" si="6"/>
        <v>0</v>
      </c>
      <c r="AC45" s="115">
        <f t="shared" si="7"/>
        <v>0</v>
      </c>
      <c r="AD45" s="115">
        <f t="shared" si="8"/>
        <v>0</v>
      </c>
      <c r="AE45" s="115">
        <f t="shared" si="9"/>
        <v>0</v>
      </c>
      <c r="AF45" s="115">
        <f t="shared" si="10"/>
        <v>0</v>
      </c>
      <c r="AG45" s="115">
        <f t="shared" si="11"/>
        <v>0</v>
      </c>
      <c r="AH45" s="5"/>
      <c r="AI45" s="2"/>
    </row>
    <row r="46" spans="1:35" x14ac:dyDescent="0.3">
      <c r="A46" s="6"/>
      <c r="B46" s="52">
        <v>21</v>
      </c>
      <c r="C46" s="62"/>
      <c r="D46" s="63"/>
      <c r="E46" s="64"/>
      <c r="F46" s="119"/>
      <c r="G46" s="69"/>
      <c r="H46" s="264"/>
      <c r="I46" s="215"/>
      <c r="J46" s="209"/>
      <c r="K46" s="209"/>
      <c r="L46" s="209"/>
      <c r="M46" s="120"/>
      <c r="N46" s="121"/>
      <c r="O46" s="121"/>
      <c r="P46" s="121"/>
      <c r="Q46" s="122"/>
      <c r="R46" s="121"/>
      <c r="S46" s="123"/>
      <c r="T46" s="220">
        <f t="shared" si="12"/>
        <v>0</v>
      </c>
      <c r="U46" s="2"/>
      <c r="V46" s="115">
        <f t="shared" si="0"/>
        <v>0</v>
      </c>
      <c r="W46" s="115">
        <f t="shared" si="1"/>
        <v>0</v>
      </c>
      <c r="X46" s="115">
        <f t="shared" si="2"/>
        <v>0</v>
      </c>
      <c r="Y46" s="115">
        <f t="shared" si="3"/>
        <v>0</v>
      </c>
      <c r="Z46" s="115">
        <f t="shared" si="4"/>
        <v>0</v>
      </c>
      <c r="AA46" s="115">
        <f t="shared" si="5"/>
        <v>0</v>
      </c>
      <c r="AB46" s="115">
        <f t="shared" si="6"/>
        <v>0</v>
      </c>
      <c r="AC46" s="115">
        <f t="shared" si="7"/>
        <v>0</v>
      </c>
      <c r="AD46" s="115">
        <f t="shared" si="8"/>
        <v>0</v>
      </c>
      <c r="AE46" s="115">
        <f t="shared" si="9"/>
        <v>0</v>
      </c>
      <c r="AF46" s="115">
        <f t="shared" si="10"/>
        <v>0</v>
      </c>
      <c r="AG46" s="115">
        <f t="shared" si="11"/>
        <v>0</v>
      </c>
      <c r="AH46" s="5"/>
      <c r="AI46" s="2"/>
    </row>
    <row r="47" spans="1:35" x14ac:dyDescent="0.3">
      <c r="A47" s="6"/>
      <c r="B47" s="61">
        <v>22</v>
      </c>
      <c r="C47" s="62"/>
      <c r="D47" s="63"/>
      <c r="E47" s="64"/>
      <c r="F47" s="119"/>
      <c r="G47" s="69"/>
      <c r="H47" s="264"/>
      <c r="I47" s="215"/>
      <c r="J47" s="209"/>
      <c r="K47" s="209"/>
      <c r="L47" s="209"/>
      <c r="M47" s="120"/>
      <c r="N47" s="121"/>
      <c r="O47" s="121"/>
      <c r="P47" s="121"/>
      <c r="Q47" s="122"/>
      <c r="R47" s="121"/>
      <c r="S47" s="123"/>
      <c r="T47" s="220">
        <f t="shared" si="12"/>
        <v>0</v>
      </c>
      <c r="U47" s="2"/>
      <c r="V47" s="115">
        <f t="shared" si="0"/>
        <v>0</v>
      </c>
      <c r="W47" s="115">
        <f t="shared" si="1"/>
        <v>0</v>
      </c>
      <c r="X47" s="115">
        <f t="shared" si="2"/>
        <v>0</v>
      </c>
      <c r="Y47" s="115">
        <f t="shared" si="3"/>
        <v>0</v>
      </c>
      <c r="Z47" s="115">
        <f t="shared" si="4"/>
        <v>0</v>
      </c>
      <c r="AA47" s="115">
        <f t="shared" si="5"/>
        <v>0</v>
      </c>
      <c r="AB47" s="115">
        <f t="shared" si="6"/>
        <v>0</v>
      </c>
      <c r="AC47" s="115">
        <f t="shared" si="7"/>
        <v>0</v>
      </c>
      <c r="AD47" s="115">
        <f t="shared" si="8"/>
        <v>0</v>
      </c>
      <c r="AE47" s="115">
        <f t="shared" si="9"/>
        <v>0</v>
      </c>
      <c r="AF47" s="115">
        <f t="shared" si="10"/>
        <v>0</v>
      </c>
      <c r="AG47" s="115">
        <f t="shared" si="11"/>
        <v>0</v>
      </c>
      <c r="AH47" s="5"/>
      <c r="AI47" s="2"/>
    </row>
    <row r="48" spans="1:35" x14ac:dyDescent="0.3">
      <c r="A48" s="6"/>
      <c r="B48" s="52">
        <v>23</v>
      </c>
      <c r="C48" s="62"/>
      <c r="D48" s="63"/>
      <c r="E48" s="64"/>
      <c r="F48" s="119"/>
      <c r="G48" s="69"/>
      <c r="H48" s="264"/>
      <c r="I48" s="215"/>
      <c r="J48" s="209"/>
      <c r="K48" s="209"/>
      <c r="L48" s="209"/>
      <c r="M48" s="120"/>
      <c r="N48" s="121"/>
      <c r="O48" s="121"/>
      <c r="P48" s="121"/>
      <c r="Q48" s="122"/>
      <c r="R48" s="121"/>
      <c r="S48" s="123"/>
      <c r="T48" s="220">
        <f t="shared" si="12"/>
        <v>0</v>
      </c>
      <c r="U48" s="2"/>
      <c r="V48" s="115">
        <f t="shared" si="0"/>
        <v>0</v>
      </c>
      <c r="W48" s="115">
        <f t="shared" si="1"/>
        <v>0</v>
      </c>
      <c r="X48" s="115">
        <f t="shared" si="2"/>
        <v>0</v>
      </c>
      <c r="Y48" s="115">
        <f t="shared" si="3"/>
        <v>0</v>
      </c>
      <c r="Z48" s="115">
        <f t="shared" si="4"/>
        <v>0</v>
      </c>
      <c r="AA48" s="115">
        <f t="shared" si="5"/>
        <v>0</v>
      </c>
      <c r="AB48" s="115">
        <f t="shared" si="6"/>
        <v>0</v>
      </c>
      <c r="AC48" s="115">
        <f t="shared" si="7"/>
        <v>0</v>
      </c>
      <c r="AD48" s="115">
        <f t="shared" si="8"/>
        <v>0</v>
      </c>
      <c r="AE48" s="115">
        <f t="shared" si="9"/>
        <v>0</v>
      </c>
      <c r="AF48" s="115">
        <f t="shared" si="10"/>
        <v>0</v>
      </c>
      <c r="AG48" s="115">
        <f t="shared" si="11"/>
        <v>0</v>
      </c>
      <c r="AH48" s="5"/>
      <c r="AI48" s="2"/>
    </row>
    <row r="49" spans="1:35" x14ac:dyDescent="0.3">
      <c r="A49" s="6"/>
      <c r="B49" s="61">
        <v>24</v>
      </c>
      <c r="C49" s="62"/>
      <c r="D49" s="63"/>
      <c r="E49" s="64"/>
      <c r="F49" s="119"/>
      <c r="G49" s="69"/>
      <c r="H49" s="264"/>
      <c r="I49" s="215"/>
      <c r="J49" s="209"/>
      <c r="K49" s="209"/>
      <c r="L49" s="209"/>
      <c r="M49" s="120"/>
      <c r="N49" s="121"/>
      <c r="O49" s="121"/>
      <c r="P49" s="121"/>
      <c r="Q49" s="122"/>
      <c r="R49" s="121"/>
      <c r="S49" s="123"/>
      <c r="T49" s="220">
        <f t="shared" si="12"/>
        <v>0</v>
      </c>
      <c r="U49" s="2"/>
      <c r="V49" s="115">
        <f t="shared" si="0"/>
        <v>0</v>
      </c>
      <c r="W49" s="115">
        <f t="shared" si="1"/>
        <v>0</v>
      </c>
      <c r="X49" s="115">
        <f t="shared" si="2"/>
        <v>0</v>
      </c>
      <c r="Y49" s="115">
        <f t="shared" si="3"/>
        <v>0</v>
      </c>
      <c r="Z49" s="115">
        <f t="shared" si="4"/>
        <v>0</v>
      </c>
      <c r="AA49" s="115">
        <f t="shared" si="5"/>
        <v>0</v>
      </c>
      <c r="AB49" s="115">
        <f t="shared" si="6"/>
        <v>0</v>
      </c>
      <c r="AC49" s="115">
        <f t="shared" si="7"/>
        <v>0</v>
      </c>
      <c r="AD49" s="115">
        <f t="shared" si="8"/>
        <v>0</v>
      </c>
      <c r="AE49" s="115">
        <f t="shared" si="9"/>
        <v>0</v>
      </c>
      <c r="AF49" s="115">
        <f t="shared" si="10"/>
        <v>0</v>
      </c>
      <c r="AG49" s="115">
        <f t="shared" si="11"/>
        <v>0</v>
      </c>
      <c r="AH49" s="5"/>
      <c r="AI49" s="2"/>
    </row>
    <row r="50" spans="1:35" ht="15" thickBot="1" x14ac:dyDescent="0.35">
      <c r="A50" s="6"/>
      <c r="B50" s="72">
        <v>25</v>
      </c>
      <c r="C50" s="73"/>
      <c r="D50" s="74"/>
      <c r="E50" s="75"/>
      <c r="F50" s="127"/>
      <c r="G50" s="80"/>
      <c r="H50" s="265"/>
      <c r="I50" s="217"/>
      <c r="J50" s="218"/>
      <c r="K50" s="218"/>
      <c r="L50" s="218"/>
      <c r="M50" s="128"/>
      <c r="N50" s="129"/>
      <c r="O50" s="129"/>
      <c r="P50" s="129"/>
      <c r="Q50" s="130"/>
      <c r="R50" s="129"/>
      <c r="S50" s="131"/>
      <c r="T50" s="221">
        <f t="shared" si="12"/>
        <v>0</v>
      </c>
      <c r="U50" s="2"/>
      <c r="V50" s="115">
        <f t="shared" si="0"/>
        <v>0</v>
      </c>
      <c r="W50" s="115">
        <f t="shared" si="1"/>
        <v>0</v>
      </c>
      <c r="X50" s="115">
        <f t="shared" si="2"/>
        <v>0</v>
      </c>
      <c r="Y50" s="115">
        <f t="shared" si="3"/>
        <v>0</v>
      </c>
      <c r="Z50" s="115">
        <f t="shared" si="4"/>
        <v>0</v>
      </c>
      <c r="AA50" s="115">
        <f t="shared" si="5"/>
        <v>0</v>
      </c>
      <c r="AB50" s="115">
        <f t="shared" si="6"/>
        <v>0</v>
      </c>
      <c r="AC50" s="115">
        <f t="shared" si="7"/>
        <v>0</v>
      </c>
      <c r="AD50" s="115">
        <f t="shared" si="8"/>
        <v>0</v>
      </c>
      <c r="AE50" s="115">
        <f t="shared" si="9"/>
        <v>0</v>
      </c>
      <c r="AF50" s="115">
        <f t="shared" si="10"/>
        <v>0</v>
      </c>
      <c r="AG50" s="115">
        <f t="shared" si="11"/>
        <v>0</v>
      </c>
      <c r="AH50" s="5"/>
      <c r="AI50" s="2"/>
    </row>
    <row r="51" spans="1:35" ht="18.600000000000001" thickBot="1" x14ac:dyDescent="0.4">
      <c r="A51" s="6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19" t="s">
        <v>124</v>
      </c>
      <c r="T51" s="222">
        <f>SUM(T26:T50)</f>
        <v>0</v>
      </c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5"/>
      <c r="AI51" s="2"/>
    </row>
    <row r="52" spans="1:35" x14ac:dyDescent="0.3">
      <c r="A52" s="6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5"/>
      <c r="AI52" s="2"/>
    </row>
    <row r="53" spans="1:35" x14ac:dyDescent="0.3">
      <c r="A53" s="6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5"/>
      <c r="AI53" s="2"/>
    </row>
    <row r="54" spans="1:35" x14ac:dyDescent="0.3">
      <c r="A54" s="6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5"/>
      <c r="AI54" s="2"/>
    </row>
    <row r="55" spans="1:35" x14ac:dyDescent="0.3">
      <c r="A55" s="6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5"/>
      <c r="AI55" s="2"/>
    </row>
    <row r="56" spans="1:35" x14ac:dyDescent="0.3">
      <c r="A56" s="6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5"/>
      <c r="AI56" s="2"/>
    </row>
    <row r="57" spans="1:35" x14ac:dyDescent="0.3">
      <c r="A57" s="6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5"/>
      <c r="AI57" s="2"/>
    </row>
    <row r="58" spans="1:35" ht="15" thickBot="1" x14ac:dyDescent="0.35">
      <c r="A58" s="15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7"/>
      <c r="AI58" s="2"/>
    </row>
    <row r="59" spans="1:35" hidden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spans="1:35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</sheetData>
  <sheetProtection algorithmName="SHA-512" hashValue="py0tvfyyuClWqb7RqcQsWhb6/mVLgUqr/rAkMm/R3wkBHifS1kCs7tohKX9mrVl2PflsBYXoipHikPgf3wHe6g==" saltValue="1Zv2PB1RDhf5jnAXHCEYyw==" spinCount="100000" sheet="1" selectLockedCells="1"/>
  <mergeCells count="18">
    <mergeCell ref="I21:M21"/>
    <mergeCell ref="N21:S21"/>
    <mergeCell ref="B3:E3"/>
    <mergeCell ref="R7:T7"/>
    <mergeCell ref="R8:S8"/>
    <mergeCell ref="T18:T22"/>
    <mergeCell ref="G21:G22"/>
    <mergeCell ref="B13:F13"/>
    <mergeCell ref="B15:F15"/>
    <mergeCell ref="B18:B22"/>
    <mergeCell ref="C18:C22"/>
    <mergeCell ref="D18:D22"/>
    <mergeCell ref="E18:E22"/>
    <mergeCell ref="G18:S19"/>
    <mergeCell ref="H13:N13"/>
    <mergeCell ref="H15:N15"/>
    <mergeCell ref="F18:F22"/>
    <mergeCell ref="G2:M5"/>
  </mergeCells>
  <conditionalFormatting sqref="H26:H50">
    <cfRule type="expression" dxfId="2" priority="3">
      <formula>OR($G26="COS_OPO_Szczyrk",$G26="Hotel_Skalny")</formula>
    </cfRule>
  </conditionalFormatting>
  <conditionalFormatting sqref="K26:M50">
    <cfRule type="expression" dxfId="1" priority="2">
      <formula>OR($G26="COS_OPO_Szczyrk",$G26="Hotel_Skalny")</formula>
    </cfRule>
  </conditionalFormatting>
  <conditionalFormatting sqref="O26:S50">
    <cfRule type="expression" dxfId="0" priority="1">
      <formula>OR($G26="COS_OPO_Szczyrk",$G26="Hotel_Skalny")</formula>
    </cfRule>
  </conditionalFormatting>
  <dataValidations count="2">
    <dataValidation allowBlank="1" showInputMessage="1" showErrorMessage="1" sqref="N22:S22" xr:uid="{00000000-0002-0000-0300-000001000000}">
      <formula1>0</formula1>
      <formula2>0</formula2>
    </dataValidation>
    <dataValidation type="list" allowBlank="1" showInputMessage="1" showErrorMessage="1" sqref="I26:J50 N26:N50" xr:uid="{00000000-0002-0000-0300-000000000000}">
      <formula1>"Yes"</formula1>
      <formula2>0</formula2>
    </dataValidation>
  </dataValidations>
  <hyperlinks>
    <hyperlink ref="C5" r:id="rId1" xr:uid="{00000000-0004-0000-03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300-000002000000}">
          <x14:formula1>
            <xm:f>'Listy rozwijane'!$F$2:$F$3</xm:f>
          </x14:formula1>
          <x14:formula2>
            <xm:f>0</xm:f>
          </x14:formula2>
          <xm:sqref>E26:E50</xm:sqref>
        </x14:dataValidation>
        <x14:dataValidation type="list" allowBlank="1" showInputMessage="1" showErrorMessage="1" xr:uid="{00000000-0002-0000-0300-000003000000}">
          <x14:formula1>
            <xm:f>'Listy rozwijane'!$G$2:$G$20</xm:f>
          </x14:formula1>
          <x14:formula2>
            <xm:f>0</xm:f>
          </x14:formula2>
          <xm:sqref>F26:F50</xm:sqref>
        </x14:dataValidation>
        <x14:dataValidation type="list" allowBlank="1" showInputMessage="1" showErrorMessage="1" xr:uid="{D6D5FCB3-793B-44A2-A5F3-F6C30AA2EC30}">
          <x14:formula1>
            <xm:f>'Listy rozwijane'!$J$12:$J$17</xm:f>
          </x14:formula1>
          <xm:sqref>G26:G50</xm:sqref>
        </x14:dataValidation>
        <x14:dataValidation type="list" allowBlank="1" showInputMessage="1" showErrorMessage="1" xr:uid="{985B7F69-22F8-4040-8071-F1BD9B1906CA}">
          <x14:formula1>
            <xm:f>IF(AND($G26&lt;&gt;"COS_OPO_Szczyrk",$G26&lt;&gt;"Hotel_Skalny"),'Listy rozwijane'!$H$2,"")</xm:f>
          </x14:formula1>
          <xm:sqref>H26:H50 K26:M50 O26:S50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62"/>
  <sheetViews>
    <sheetView tabSelected="1" zoomScale="80" zoomScaleNormal="80" workbookViewId="0">
      <selection activeCell="D21" sqref="D21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23.21875" customWidth="1"/>
    <col min="4" max="4" width="11.21875" customWidth="1"/>
    <col min="5" max="5" width="14.77734375" customWidth="1"/>
    <col min="6" max="6" width="14.44140625" style="18" customWidth="1"/>
    <col min="7" max="7" width="10" customWidth="1"/>
    <col min="8" max="8" width="28.77734375" customWidth="1"/>
    <col min="9" max="9" width="12" customWidth="1"/>
    <col min="10" max="11" width="9.109375" customWidth="1"/>
    <col min="12" max="12" width="11.21875" customWidth="1"/>
    <col min="13" max="16" width="9.109375" customWidth="1"/>
    <col min="17" max="17" width="5.77734375" customWidth="1"/>
    <col min="18" max="18" width="22" customWidth="1"/>
    <col min="19" max="21" width="13.77734375" customWidth="1"/>
    <col min="22" max="28" width="9.109375" customWidth="1"/>
  </cols>
  <sheetData>
    <row r="1" spans="1:21" ht="23.25" customHeight="1" x14ac:dyDescent="0.4">
      <c r="A1" s="87" t="s">
        <v>8</v>
      </c>
      <c r="B1" s="3"/>
      <c r="C1" s="3"/>
      <c r="D1" s="3"/>
      <c r="E1" s="3"/>
      <c r="F1" s="88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89"/>
    </row>
    <row r="2" spans="1:21" ht="23.25" customHeight="1" x14ac:dyDescent="0.3">
      <c r="A2" s="6"/>
      <c r="B2" s="2"/>
      <c r="C2" s="2"/>
      <c r="D2" s="2"/>
      <c r="E2" s="2"/>
      <c r="F2" s="24"/>
      <c r="G2" s="350" t="s">
        <v>115</v>
      </c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2"/>
      <c r="U2" s="90"/>
    </row>
    <row r="3" spans="1:21" ht="23.25" customHeight="1" x14ac:dyDescent="0.3">
      <c r="A3" s="6"/>
      <c r="B3" s="351" t="s">
        <v>129</v>
      </c>
      <c r="C3" s="351"/>
      <c r="D3" s="351"/>
      <c r="E3" s="351"/>
      <c r="G3" s="350"/>
      <c r="H3" s="350"/>
      <c r="I3" s="350"/>
      <c r="J3" s="350"/>
      <c r="K3" s="350"/>
      <c r="L3" s="350"/>
      <c r="M3" s="350"/>
      <c r="N3" s="350"/>
      <c r="O3" s="350"/>
      <c r="P3" s="350"/>
      <c r="Q3" s="350"/>
      <c r="R3" s="350"/>
      <c r="S3" s="350"/>
      <c r="T3" s="2"/>
      <c r="U3" s="90"/>
    </row>
    <row r="4" spans="1:21" ht="14.4" customHeight="1" x14ac:dyDescent="0.3">
      <c r="A4" s="6"/>
      <c r="B4" s="2" t="s">
        <v>9</v>
      </c>
      <c r="C4" s="2"/>
      <c r="D4" s="2"/>
      <c r="E4" s="2"/>
      <c r="F4" s="24"/>
      <c r="G4" s="350"/>
      <c r="H4" s="350"/>
      <c r="I4" s="350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2"/>
      <c r="U4" s="90"/>
    </row>
    <row r="5" spans="1:21" ht="14.4" customHeight="1" x14ac:dyDescent="0.3">
      <c r="A5" s="6"/>
      <c r="B5" s="2" t="s">
        <v>3</v>
      </c>
      <c r="C5" s="27" t="s">
        <v>10</v>
      </c>
      <c r="D5" s="2"/>
      <c r="E5" s="2"/>
      <c r="F5" s="24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2"/>
      <c r="U5" s="91"/>
    </row>
    <row r="6" spans="1:21" ht="33.75" customHeight="1" x14ac:dyDescent="0.3">
      <c r="A6" s="6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92"/>
    </row>
    <row r="7" spans="1:21" ht="29.25" customHeight="1" x14ac:dyDescent="0.3">
      <c r="A7" s="6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93"/>
    </row>
    <row r="8" spans="1:21" x14ac:dyDescent="0.3">
      <c r="A8" s="6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93"/>
    </row>
    <row r="9" spans="1:21" x14ac:dyDescent="0.3">
      <c r="A9" s="6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5"/>
    </row>
    <row r="10" spans="1:21" x14ac:dyDescent="0.3">
      <c r="A10" s="6"/>
      <c r="B10" s="8" t="s">
        <v>15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93"/>
    </row>
    <row r="11" spans="1:21" x14ac:dyDescent="0.3">
      <c r="A11" s="6"/>
      <c r="B11" s="34" t="s">
        <v>16</v>
      </c>
      <c r="C11" s="35"/>
      <c r="D11" s="35"/>
      <c r="E11" s="35"/>
      <c r="F11" s="36"/>
      <c r="G11" s="35"/>
      <c r="H11" s="35" t="s">
        <v>4</v>
      </c>
      <c r="I11" s="35"/>
      <c r="J11" s="35"/>
      <c r="K11" s="2"/>
      <c r="L11" s="2"/>
      <c r="M11" s="2"/>
      <c r="N11" s="2"/>
      <c r="O11" s="2"/>
      <c r="P11" s="2"/>
      <c r="Q11" s="2"/>
      <c r="R11" s="2"/>
      <c r="S11" s="2"/>
      <c r="T11" s="2"/>
      <c r="U11" s="94"/>
    </row>
    <row r="12" spans="1:21" x14ac:dyDescent="0.3">
      <c r="A12" s="6"/>
      <c r="B12" s="340" t="str">
        <f>IF('1. Summary'!B12="","",'1. Summary'!B12)</f>
        <v/>
      </c>
      <c r="C12" s="340"/>
      <c r="D12" s="340"/>
      <c r="E12" s="340"/>
      <c r="F12" s="340"/>
      <c r="G12" s="35"/>
      <c r="H12" s="340" t="str">
        <f>IF('1. Summary'!B18="","",'1. Summary'!B18)</f>
        <v/>
      </c>
      <c r="I12" s="340"/>
      <c r="J12" s="340"/>
      <c r="K12" s="340"/>
      <c r="L12" s="340"/>
      <c r="M12" s="340"/>
      <c r="N12" s="2"/>
      <c r="O12" s="2"/>
      <c r="P12" s="2"/>
      <c r="Q12" s="2"/>
      <c r="R12" s="2"/>
      <c r="S12" s="2"/>
      <c r="T12" s="2"/>
      <c r="U12" s="5"/>
    </row>
    <row r="13" spans="1:21" x14ac:dyDescent="0.3">
      <c r="A13" s="6"/>
      <c r="B13" s="35" t="s">
        <v>3</v>
      </c>
      <c r="C13" s="35"/>
      <c r="D13" s="35"/>
      <c r="E13" s="35"/>
      <c r="F13" s="36"/>
      <c r="G13" s="35"/>
      <c r="H13" s="35" t="s">
        <v>5</v>
      </c>
      <c r="I13" s="35"/>
      <c r="J13" s="35"/>
      <c r="K13" s="2"/>
      <c r="L13" s="2"/>
      <c r="M13" s="2"/>
      <c r="N13" s="2"/>
      <c r="O13" s="2"/>
      <c r="P13" s="2"/>
      <c r="Q13" s="2"/>
      <c r="R13" s="2"/>
      <c r="S13" s="2"/>
      <c r="T13" s="2"/>
      <c r="U13" s="5"/>
    </row>
    <row r="14" spans="1:21" x14ac:dyDescent="0.3">
      <c r="A14" s="6"/>
      <c r="B14" s="340" t="str">
        <f>IF('1. Summary'!B15="","",'1. Summary'!B15)</f>
        <v/>
      </c>
      <c r="C14" s="340"/>
      <c r="D14" s="340"/>
      <c r="E14" s="340"/>
      <c r="F14" s="340"/>
      <c r="G14" s="2"/>
      <c r="H14" s="340" t="str">
        <f>IF('1. Summary'!B21="","",'1. Summary'!B21)</f>
        <v/>
      </c>
      <c r="I14" s="340"/>
      <c r="J14" s="340"/>
      <c r="K14" s="340"/>
      <c r="L14" s="340"/>
      <c r="M14" s="340"/>
      <c r="N14" s="2"/>
      <c r="O14" s="2"/>
      <c r="P14" s="2"/>
      <c r="Q14" s="2"/>
      <c r="R14" s="2"/>
      <c r="S14" s="2"/>
      <c r="T14" s="2"/>
      <c r="U14" s="5"/>
    </row>
    <row r="15" spans="1:21" x14ac:dyDescent="0.3">
      <c r="A15" s="6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5"/>
    </row>
    <row r="16" spans="1:21" x14ac:dyDescent="0.3">
      <c r="A16" s="6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5"/>
    </row>
    <row r="17" spans="1:21" ht="21" x14ac:dyDescent="0.4">
      <c r="A17" s="6"/>
      <c r="B17" s="2"/>
      <c r="C17" s="419" t="s">
        <v>56</v>
      </c>
      <c r="D17" s="419"/>
      <c r="E17" s="419"/>
      <c r="F17" s="24"/>
      <c r="G17" s="2"/>
      <c r="H17" s="95" t="s">
        <v>57</v>
      </c>
      <c r="I17" s="96">
        <v>120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5"/>
    </row>
    <row r="18" spans="1:21" ht="21.6" thickBot="1" x14ac:dyDescent="0.45">
      <c r="A18" s="6"/>
      <c r="B18" s="2"/>
      <c r="C18" s="97"/>
      <c r="D18" s="98" t="s">
        <v>58</v>
      </c>
      <c r="E18" s="99" t="s">
        <v>59</v>
      </c>
      <c r="F18" s="24"/>
      <c r="G18" s="2"/>
      <c r="H18" s="161" t="s">
        <v>160</v>
      </c>
      <c r="I18" s="96">
        <v>25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5"/>
    </row>
    <row r="19" spans="1:21" ht="21.6" thickBot="1" x14ac:dyDescent="0.45">
      <c r="A19" s="6"/>
      <c r="B19" s="2"/>
      <c r="C19" s="100" t="s">
        <v>60</v>
      </c>
      <c r="D19" s="101">
        <v>0</v>
      </c>
      <c r="E19" s="102">
        <f>IFERROR(D19*I17+D19*I18,0)</f>
        <v>0</v>
      </c>
      <c r="F19" s="24"/>
      <c r="G19" s="2"/>
      <c r="H19" s="95" t="s">
        <v>161</v>
      </c>
      <c r="I19" s="96">
        <v>60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5"/>
    </row>
    <row r="20" spans="1:21" ht="19.5" customHeight="1" thickBot="1" x14ac:dyDescent="0.45">
      <c r="A20" s="6"/>
      <c r="B20" s="2"/>
      <c r="C20" s="103" t="s">
        <v>61</v>
      </c>
      <c r="D20" s="101">
        <v>0</v>
      </c>
      <c r="E20" s="102">
        <f>IFERROR(D20*I17,0)</f>
        <v>0</v>
      </c>
      <c r="F20" s="24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5"/>
    </row>
    <row r="21" spans="1:21" ht="19.5" customHeight="1" thickBot="1" x14ac:dyDescent="0.45">
      <c r="A21" s="6"/>
      <c r="B21" s="2"/>
      <c r="C21" s="103" t="s">
        <v>159</v>
      </c>
      <c r="D21" s="101">
        <v>0</v>
      </c>
      <c r="E21" s="102">
        <f>IFERROR(D21*I19,0)</f>
        <v>0</v>
      </c>
      <c r="F21" s="24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5"/>
    </row>
    <row r="22" spans="1:21" x14ac:dyDescent="0.3">
      <c r="A22" s="6"/>
      <c r="B22" s="2"/>
      <c r="C22" s="2" t="s">
        <v>62</v>
      </c>
      <c r="D22" s="2"/>
      <c r="E22" s="2"/>
      <c r="F22" s="24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5"/>
    </row>
    <row r="23" spans="1:21" x14ac:dyDescent="0.3">
      <c r="A23" s="6"/>
      <c r="B23" s="2"/>
      <c r="C23" s="2"/>
      <c r="D23" s="2"/>
      <c r="E23" s="2"/>
      <c r="F23" s="24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5"/>
    </row>
    <row r="24" spans="1:21" x14ac:dyDescent="0.3">
      <c r="A24" s="6"/>
      <c r="B24" s="2"/>
      <c r="C24" s="2"/>
      <c r="D24" s="2"/>
      <c r="E24" s="2"/>
      <c r="F24" s="24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5"/>
    </row>
    <row r="25" spans="1:21" x14ac:dyDescent="0.3">
      <c r="A25" s="6"/>
      <c r="B25" s="2"/>
      <c r="C25" s="2"/>
      <c r="D25" s="2"/>
      <c r="E25" s="2"/>
      <c r="F25" s="24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5"/>
    </row>
    <row r="26" spans="1:21" x14ac:dyDescent="0.3">
      <c r="A26" s="6"/>
      <c r="B26" s="2"/>
      <c r="C26" s="2"/>
      <c r="D26" s="2"/>
      <c r="E26" s="2"/>
      <c r="F26" s="24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5"/>
    </row>
    <row r="27" spans="1:21" x14ac:dyDescent="0.3">
      <c r="A27" s="6"/>
      <c r="B27" s="2"/>
      <c r="C27" s="2"/>
      <c r="D27" s="2"/>
      <c r="E27" s="2"/>
      <c r="F27" s="2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5"/>
    </row>
    <row r="28" spans="1:21" x14ac:dyDescent="0.3">
      <c r="A28" s="6"/>
      <c r="B28" s="2"/>
      <c r="C28" s="2"/>
      <c r="D28" s="2"/>
      <c r="E28" s="2"/>
      <c r="F28" s="24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5"/>
    </row>
    <row r="29" spans="1:21" x14ac:dyDescent="0.3">
      <c r="A29" s="6"/>
      <c r="B29" s="2"/>
      <c r="C29" s="2"/>
      <c r="D29" s="2"/>
      <c r="E29" s="2"/>
      <c r="F29" s="24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5"/>
    </row>
    <row r="30" spans="1:21" x14ac:dyDescent="0.3">
      <c r="A30" s="6"/>
      <c r="B30" s="2"/>
      <c r="C30" s="2"/>
      <c r="D30" s="2"/>
      <c r="E30" s="2"/>
      <c r="F30" s="24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5"/>
    </row>
    <row r="31" spans="1:21" x14ac:dyDescent="0.3">
      <c r="A31" s="15"/>
      <c r="B31" s="16"/>
      <c r="C31" s="16"/>
      <c r="D31" s="16"/>
      <c r="E31" s="16"/>
      <c r="F31" s="104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7"/>
    </row>
    <row r="32" spans="1:21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  <row r="43" ht="15" customHeight="1" x14ac:dyDescent="0.3"/>
    <row r="44" ht="15" customHeight="1" x14ac:dyDescent="0.3"/>
    <row r="45" ht="15" customHeight="1" x14ac:dyDescent="0.3"/>
    <row r="46" ht="15" customHeight="1" x14ac:dyDescent="0.3"/>
    <row r="47" ht="15" customHeight="1" x14ac:dyDescent="0.3"/>
    <row r="48" ht="15" customHeight="1" x14ac:dyDescent="0.3"/>
    <row r="49" ht="15" customHeight="1" x14ac:dyDescent="0.3"/>
    <row r="50" ht="15" customHeight="1" x14ac:dyDescent="0.3"/>
    <row r="51" ht="15" customHeight="1" x14ac:dyDescent="0.3"/>
    <row r="52" ht="15" customHeight="1" x14ac:dyDescent="0.3"/>
    <row r="53" ht="15" customHeight="1" x14ac:dyDescent="0.3"/>
    <row r="54" ht="15" customHeight="1" x14ac:dyDescent="0.3"/>
    <row r="55" ht="15" customHeight="1" x14ac:dyDescent="0.3"/>
    <row r="56" ht="15" customHeight="1" x14ac:dyDescent="0.3"/>
    <row r="57" ht="15" customHeight="1" x14ac:dyDescent="0.3"/>
    <row r="58" ht="15" customHeight="1" x14ac:dyDescent="0.3"/>
    <row r="59" ht="15" customHeight="1" x14ac:dyDescent="0.3"/>
    <row r="60" ht="15" customHeight="1" x14ac:dyDescent="0.3"/>
    <row r="61" ht="15" customHeight="1" x14ac:dyDescent="0.3"/>
    <row r="62" ht="15" customHeight="1" x14ac:dyDescent="0.3"/>
  </sheetData>
  <sheetProtection algorithmName="SHA-512" hashValue="OivIPjxlbIW7cyoMvynPfBvOYGCERUQD+7NRr4fsTxQYuIovEjzu1QyMW8b93KEwbxzALUVwJB2Hs3ArcWYEKg==" saltValue="gpR9X1zMcWjs8cl4AePibg==" spinCount="100000" sheet="1" selectLockedCells="1"/>
  <mergeCells count="7">
    <mergeCell ref="C17:E17"/>
    <mergeCell ref="G2:S5"/>
    <mergeCell ref="B3:E3"/>
    <mergeCell ref="B12:F12"/>
    <mergeCell ref="H12:M12"/>
    <mergeCell ref="B14:F14"/>
    <mergeCell ref="H14:M14"/>
  </mergeCells>
  <hyperlinks>
    <hyperlink ref="C5" r:id="rId1" xr:uid="{00000000-0004-0000-0200-000000000000}"/>
  </hyperlinks>
  <pageMargins left="0.7" right="0.7" top="0.75" bottom="0.75" header="0.511811023622047" footer="0.511811023622047"/>
  <pageSetup paperSize="9" orientation="portrait" horizontalDpi="300" verticalDpi="30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U63"/>
  <sheetViews>
    <sheetView topLeftCell="A14" zoomScale="85" zoomScaleNormal="85" workbookViewId="0">
      <selection activeCell="G33" sqref="G33:K33"/>
    </sheetView>
  </sheetViews>
  <sheetFormatPr defaultColWidth="8.44140625" defaultRowHeight="14.4" zeroHeight="1" x14ac:dyDescent="0.3"/>
  <cols>
    <col min="1" max="1" width="9.109375" customWidth="1"/>
    <col min="2" max="2" width="18.44140625" customWidth="1"/>
    <col min="3" max="3" width="13.109375" customWidth="1"/>
    <col min="4" max="4" width="10.44140625" customWidth="1"/>
    <col min="5" max="5" width="19.21875" customWidth="1"/>
    <col min="6" max="6" width="7.77734375" customWidth="1"/>
    <col min="7" max="7" width="18.44140625" customWidth="1"/>
    <col min="8" max="8" width="11.5546875" customWidth="1"/>
    <col min="9" max="9" width="12.5546875" customWidth="1"/>
    <col min="10" max="10" width="19.21875" customWidth="1"/>
    <col min="11" max="12" width="7.21875" customWidth="1"/>
    <col min="14" max="14" width="15.88671875" hidden="1" customWidth="1"/>
    <col min="15" max="16" width="8.88671875" hidden="1" customWidth="1"/>
    <col min="17" max="21" width="0" hidden="1" customWidth="1"/>
  </cols>
  <sheetData>
    <row r="1" spans="1:21" x14ac:dyDescent="0.3">
      <c r="A1" s="132"/>
      <c r="B1" s="3"/>
      <c r="C1" s="3"/>
      <c r="D1" s="3"/>
      <c r="E1" s="3"/>
      <c r="F1" s="3"/>
      <c r="G1" s="3"/>
      <c r="H1" s="3"/>
      <c r="I1" s="3"/>
      <c r="J1" s="3"/>
      <c r="K1" s="3"/>
      <c r="L1" s="4"/>
    </row>
    <row r="2" spans="1:21" x14ac:dyDescent="0.3">
      <c r="A2" s="6"/>
      <c r="B2" s="2"/>
      <c r="C2" s="2"/>
      <c r="D2" s="2"/>
      <c r="E2" s="2"/>
      <c r="F2" s="2"/>
      <c r="G2" s="2"/>
      <c r="H2" s="2"/>
      <c r="I2" s="2"/>
      <c r="J2" s="2"/>
      <c r="K2" s="2"/>
      <c r="L2" s="5"/>
    </row>
    <row r="3" spans="1:21" x14ac:dyDescent="0.3">
      <c r="A3" s="6"/>
      <c r="B3" s="2"/>
      <c r="C3" s="2"/>
      <c r="D3" s="2"/>
      <c r="E3" s="2"/>
      <c r="F3" s="2"/>
      <c r="G3" s="2"/>
      <c r="H3" s="2"/>
      <c r="I3" s="2"/>
      <c r="J3" s="2"/>
      <c r="K3" s="2"/>
      <c r="L3" s="5"/>
    </row>
    <row r="4" spans="1:21" x14ac:dyDescent="0.3">
      <c r="A4" s="6"/>
      <c r="B4" s="2"/>
      <c r="C4" s="2"/>
      <c r="D4" s="2"/>
      <c r="E4" s="2"/>
      <c r="F4" s="2"/>
      <c r="G4" s="2"/>
      <c r="H4" s="2"/>
      <c r="I4" s="2"/>
      <c r="J4" s="2"/>
      <c r="K4" s="133"/>
      <c r="L4" s="5"/>
    </row>
    <row r="5" spans="1:21" x14ac:dyDescent="0.3">
      <c r="A5" s="6"/>
      <c r="B5" s="2"/>
      <c r="C5" s="2"/>
      <c r="D5" s="2"/>
      <c r="E5" s="2"/>
      <c r="F5" s="2"/>
      <c r="G5" s="2"/>
      <c r="H5" s="2"/>
      <c r="I5" s="2"/>
      <c r="J5" s="2"/>
      <c r="K5" s="2"/>
      <c r="L5" s="5"/>
    </row>
    <row r="6" spans="1:21" x14ac:dyDescent="0.3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5"/>
    </row>
    <row r="7" spans="1:21" x14ac:dyDescent="0.3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5"/>
    </row>
    <row r="8" spans="1:21" x14ac:dyDescent="0.3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5"/>
    </row>
    <row r="9" spans="1:21" x14ac:dyDescent="0.3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5"/>
      <c r="N9" t="s">
        <v>169</v>
      </c>
      <c r="O9">
        <f>SUMIFS('2.Package EC+TC'!AA29:AA53,'2.Package EC+TC'!R29:R53,'Payment summary'!$C$13)</f>
        <v>0</v>
      </c>
      <c r="S9">
        <f>SUMIFS('3. Hotel'!AB27:AB51,'3. Hotel'!R27:R51,'Payment summary'!$C$26)</f>
        <v>0</v>
      </c>
    </row>
    <row r="10" spans="1:21" ht="25.5" customHeight="1" x14ac:dyDescent="0.5">
      <c r="A10" s="7"/>
      <c r="B10" s="2"/>
      <c r="C10" s="2"/>
      <c r="D10" s="2"/>
      <c r="E10" s="2"/>
      <c r="F10" s="2"/>
      <c r="G10" s="8"/>
      <c r="H10" s="8"/>
      <c r="I10" s="8"/>
      <c r="J10" s="2"/>
      <c r="K10" s="2"/>
      <c r="L10" s="5"/>
      <c r="N10" t="s">
        <v>170</v>
      </c>
      <c r="O10">
        <f>SUMIFS('2.Package EC+TC'!Y29:Y53,'2.Package EC+TC'!$R$29:$R$53,'Payment summary'!C13)</f>
        <v>0</v>
      </c>
      <c r="S10">
        <f>SUMIFS('3. Hotel'!Z27:Z51,'3. Hotel'!R27:R51,'Payment summary'!C26)</f>
        <v>0</v>
      </c>
    </row>
    <row r="11" spans="1:21" ht="19.5" customHeight="1" x14ac:dyDescent="0.5">
      <c r="A11" s="7"/>
      <c r="B11" s="2"/>
      <c r="C11" s="2"/>
      <c r="D11" s="2"/>
      <c r="E11" s="2"/>
      <c r="F11" s="2"/>
      <c r="G11" s="8"/>
      <c r="H11" s="8"/>
      <c r="I11" s="12"/>
      <c r="J11" s="2"/>
      <c r="K11" s="2"/>
      <c r="L11" s="5"/>
      <c r="N11" t="s">
        <v>171</v>
      </c>
      <c r="O11">
        <f>SUMIFS('2.Package EC+TC'!AA29:AA53,'2.Package EC+TC'!R29:R53,'Payment summary'!$C$13)-SUMIFS('2.Package EC+TC'!Y29:Y53,'2.Package EC+TC'!$R$29:$R$53,'Payment summary'!C13)</f>
        <v>0</v>
      </c>
      <c r="Q11">
        <f>O11*1.1</f>
        <v>0</v>
      </c>
      <c r="S11">
        <f>SUMIFS('3. Hotel'!AB27:AB51,'3. Hotel'!R27:R51,'Payment summary'!$C$26)-SUMIFS('3. Hotel'!Z27:Z51,'3. Hotel'!R27:R51,'Payment summary'!C26)</f>
        <v>0</v>
      </c>
      <c r="U11">
        <f>S11*1.1</f>
        <v>0</v>
      </c>
    </row>
    <row r="12" spans="1:21" ht="15" customHeight="1" thickBot="1" x14ac:dyDescent="0.55000000000000004">
      <c r="A12" s="7"/>
      <c r="B12" s="134"/>
      <c r="C12" s="8"/>
      <c r="D12" s="8"/>
      <c r="E12" s="8"/>
      <c r="F12" s="8"/>
      <c r="G12" s="8"/>
      <c r="H12" s="8"/>
      <c r="I12" s="12"/>
      <c r="J12" s="2"/>
      <c r="K12" s="2"/>
      <c r="L12" s="5"/>
      <c r="N12" t="s">
        <v>172</v>
      </c>
      <c r="O12">
        <f>(SUMIFS('2.Package EC+TC'!AA29:AA53,'2.Package EC+TC'!R29:R53,'Payment summary'!$C$13)-SUMIFS('2.Package EC+TC'!Y29:Y53,'2.Package EC+TC'!$R$29:$R$53,'Payment summary'!C13))*1.1</f>
        <v>0</v>
      </c>
      <c r="S12">
        <f>(SUMIFS('3. Hotel'!AB27:AB51,'3. Hotel'!R27:R51,'Payment summary'!$C$26)-SUMIFS('3. Hotel'!Z27:Z51,'3. Hotel'!R27:R51,'Payment summary'!C26))*1.1</f>
        <v>0</v>
      </c>
    </row>
    <row r="13" spans="1:21" ht="19.5" customHeight="1" thickBot="1" x14ac:dyDescent="0.35">
      <c r="A13" s="135"/>
      <c r="B13" s="295" t="s">
        <v>166</v>
      </c>
      <c r="C13" s="425" t="s">
        <v>165</v>
      </c>
      <c r="D13" s="425"/>
      <c r="E13" s="426"/>
      <c r="F13" s="8"/>
      <c r="G13" s="424" t="s">
        <v>74</v>
      </c>
      <c r="H13" s="424"/>
      <c r="I13" s="424"/>
      <c r="J13" s="424"/>
      <c r="K13" s="2"/>
      <c r="L13" s="5"/>
      <c r="N13" t="s">
        <v>173</v>
      </c>
      <c r="O13">
        <f>((SUMIFS('2.Package EC+TC'!AA29:AA53,'2.Package EC+TC'!R29:R53,'Payment summary'!$C$13)-SUMIFS('2.Package EC+TC'!Y29:Y53,'2.Package EC+TC'!$R$29:$R$53,'Payment summary'!C13))*1.1)+SUMIFS('2.Package EC+TC'!Y29:Y53,'2.Package EC+TC'!$R$29:$R$53,'Payment summary'!C13)</f>
        <v>0</v>
      </c>
      <c r="S13">
        <f>((SUMIFS('3. Hotel'!AB27:AB51,'3. Hotel'!R27:R51,'Payment summary'!$C$26)-SUMIFS('3. Hotel'!Z27:Z51,'3. Hotel'!R27:R51,'Payment summary'!C26))*1.1)+SUMIFS('3. Hotel'!Z27:Z51,'3. Hotel'!R27:R51,'Payment summary'!C26)</f>
        <v>0</v>
      </c>
    </row>
    <row r="14" spans="1:21" ht="19.5" customHeight="1" thickBot="1" x14ac:dyDescent="0.35">
      <c r="A14" s="136"/>
      <c r="B14" s="231" t="s">
        <v>151</v>
      </c>
      <c r="C14" s="296" t="s">
        <v>72</v>
      </c>
      <c r="D14" s="296" t="s">
        <v>73</v>
      </c>
      <c r="E14" s="139" t="s">
        <v>168</v>
      </c>
      <c r="F14" s="8"/>
      <c r="G14" s="137" t="s">
        <v>71</v>
      </c>
      <c r="H14" s="138" t="s">
        <v>72</v>
      </c>
      <c r="I14" s="138" t="s">
        <v>73</v>
      </c>
      <c r="J14" s="149" t="s">
        <v>25</v>
      </c>
      <c r="K14" s="2"/>
      <c r="L14" s="5"/>
      <c r="N14" t="s">
        <v>174</v>
      </c>
      <c r="O14">
        <f>IF(I32="YES",((SUMIFS('2.Package EC+TC'!AA29:AA53,'2.Package EC+TC'!R29:R53,'Payment summary'!$C$13)-SUMIFS('2.Package EC+TC'!Y29:Y53,'2.Package EC+TC'!$R$29:$R$53,'Payment summary'!C13))*1.1)+SUMIFS('2.Package EC+TC'!Y29:Y53,'2.Package EC+TC'!$R$29:$R$53,'Payment summary'!C13),SUMIFS('2.Package EC+TC'!AA29:AA53,'2.Package EC+TC'!R29:R53,'Payment summary'!$C$13))</f>
        <v>0</v>
      </c>
      <c r="S14">
        <f>IF(I32="YES",((SUMIFS('3. Hotel'!AB27:AB51,'3. Hotel'!R27:R51,'Payment summary'!$C$26)-SUMIFS('3. Hotel'!Z27:Z51,'3. Hotel'!R27:R51,'Payment summary'!C26))*1.1)+SUMIFS('3. Hotel'!Z27:Z51,'3. Hotel'!R27:R51,'Payment summary'!C26),SUMIFS('3. Hotel'!AB27:AB51,'3. Hotel'!R27:R51,'Payment summary'!$C$26))</f>
        <v>0</v>
      </c>
    </row>
    <row r="15" spans="1:21" ht="19.5" customHeight="1" thickBot="1" x14ac:dyDescent="0.35">
      <c r="A15" s="10"/>
      <c r="B15" s="140" t="s">
        <v>12</v>
      </c>
      <c r="C15" s="141">
        <f>COUNTIFS('2.Package EC+TC'!$R$29:$R$53,'Payment summary'!$C$13,'2.Package EC+TC'!$T$29:$T$53,'Payment summary'!B15)</f>
        <v>0</v>
      </c>
      <c r="D15" s="142">
        <f>SUMIFS('2.Package EC+TC'!$AC$29:$AC$53,'2.Package EC+TC'!$R$29:$R$53,'Payment summary'!$C$13,'2.Package EC+TC'!$T$29:$T$53,'Payment summary'!B15)</f>
        <v>0</v>
      </c>
      <c r="E15" s="420">
        <f>IF(I32="YES",((SUMIFS('2.Package EC+TC'!AA29:AA53,'2.Package EC+TC'!R29:R53,'Payment summary'!$C$13)-SUMIFS('2.Package EC+TC'!Y29:Y53,'2.Package EC+TC'!$R$29:$R$53,'Payment summary'!C13))*1.1)+SUMIFS('2.Package EC+TC'!Y29:Y53,'2.Package EC+TC'!$R$29:$R$53,'Payment summary'!C13),SUMIFS('2.Package EC+TC'!AA29:AA53,'2.Package EC+TC'!R29:R53,'Payment summary'!$C$13))</f>
        <v>0</v>
      </c>
      <c r="F15" s="8"/>
      <c r="G15" s="150" t="s">
        <v>70</v>
      </c>
      <c r="H15" s="151">
        <f>COUNTIF('4. Meals Form '!$H$26:$H$50,"Yes")</f>
        <v>0</v>
      </c>
      <c r="I15" s="145">
        <f>H15*'4. Meals Form '!R10</f>
        <v>0</v>
      </c>
      <c r="J15" s="422">
        <f>SUM(I15:I17)</f>
        <v>0</v>
      </c>
      <c r="K15" s="2"/>
      <c r="L15" s="5"/>
    </row>
    <row r="16" spans="1:21" ht="19.5" customHeight="1" thickBot="1" x14ac:dyDescent="0.35">
      <c r="A16" s="10"/>
      <c r="B16" s="143" t="s">
        <v>13</v>
      </c>
      <c r="C16" s="144">
        <f>COUNTIFS('2.Package EC+TC'!$R$29:$R$53,'Payment summary'!$C$13,'2.Package EC+TC'!$T$29:$T$53,'Payment summary'!B16)</f>
        <v>0</v>
      </c>
      <c r="D16" s="145">
        <f>SUMIFS('2.Package EC+TC'!$AC$29:$AC$53,'2.Package EC+TC'!$R$29:$R$53,'Payment summary'!$C$13,'2.Package EC+TC'!$T$29:$T$53,'Payment summary'!B16)</f>
        <v>0</v>
      </c>
      <c r="E16" s="421"/>
      <c r="F16" s="8"/>
      <c r="G16" s="150" t="s">
        <v>68</v>
      </c>
      <c r="H16" s="151">
        <f>COUNTIF('4. Meals Form '!$I$26:$M$50,"Yes")</f>
        <v>0</v>
      </c>
      <c r="I16" s="145">
        <f>H16*'4. Meals Form '!T10</f>
        <v>0</v>
      </c>
      <c r="J16" s="422"/>
      <c r="K16" s="2"/>
      <c r="L16" s="5"/>
    </row>
    <row r="17" spans="1:12" ht="19.5" customHeight="1" thickBot="1" x14ac:dyDescent="0.35">
      <c r="A17" s="8"/>
      <c r="B17" s="146" t="s">
        <v>14</v>
      </c>
      <c r="C17" s="147">
        <f>COUNTIFS('2.Package EC+TC'!$R$29:$R$53,'Payment summary'!$C$13,'2.Package EC+TC'!$T$29:$T$53,'Payment summary'!B17)</f>
        <v>0</v>
      </c>
      <c r="D17" s="148">
        <f>SUMIFS('2.Package EC+TC'!$AC$29:$AC$53,'2.Package EC+TC'!$R$29:$R$53,'Payment summary'!$C$13,'2.Package EC+TC'!$T$29:$T$53,'Payment summary'!B17)</f>
        <v>0</v>
      </c>
      <c r="E17" s="422"/>
      <c r="F17" s="8"/>
      <c r="G17" s="152" t="s">
        <v>67</v>
      </c>
      <c r="H17" s="153">
        <f>COUNTIF('4. Meals Form '!N26:S50,"Yes")</f>
        <v>0</v>
      </c>
      <c r="I17" s="148">
        <f>H17*'4. Meals Form '!S10</f>
        <v>0</v>
      </c>
      <c r="J17" s="422"/>
      <c r="K17" s="2"/>
      <c r="L17" s="5"/>
    </row>
    <row r="18" spans="1:12" ht="19.5" customHeight="1" thickBot="1" x14ac:dyDescent="0.55000000000000004">
      <c r="A18" s="7"/>
      <c r="B18" s="134"/>
      <c r="C18" s="8"/>
      <c r="D18" s="8"/>
      <c r="E18" s="8"/>
      <c r="F18" s="8"/>
      <c r="G18" s="2"/>
      <c r="H18" s="8"/>
      <c r="I18" s="2"/>
      <c r="J18" s="8"/>
      <c r="K18" s="2"/>
      <c r="L18" s="5"/>
    </row>
    <row r="19" spans="1:12" ht="19.5" customHeight="1" thickBot="1" x14ac:dyDescent="0.55000000000000004">
      <c r="A19" s="7"/>
      <c r="B19" s="295" t="s">
        <v>166</v>
      </c>
      <c r="C19" s="425" t="s">
        <v>141</v>
      </c>
      <c r="D19" s="425"/>
      <c r="E19" s="426"/>
      <c r="F19" s="8"/>
      <c r="G19" s="424" t="s">
        <v>56</v>
      </c>
      <c r="H19" s="424"/>
      <c r="I19" s="424"/>
      <c r="J19" s="424"/>
      <c r="K19" s="2"/>
      <c r="L19" s="5"/>
    </row>
    <row r="20" spans="1:12" ht="19.5" customHeight="1" thickBot="1" x14ac:dyDescent="0.55000000000000004">
      <c r="A20" s="7"/>
      <c r="B20" s="231" t="s">
        <v>151</v>
      </c>
      <c r="C20" s="296" t="s">
        <v>72</v>
      </c>
      <c r="D20" s="296" t="s">
        <v>73</v>
      </c>
      <c r="E20" s="139" t="s">
        <v>168</v>
      </c>
      <c r="F20" s="2"/>
      <c r="G20" s="357" t="s">
        <v>25</v>
      </c>
      <c r="H20" s="357"/>
      <c r="I20" s="357"/>
      <c r="J20" s="154">
        <f>SUM('5. Non official accomodation'!E19:E21)</f>
        <v>0</v>
      </c>
      <c r="K20" s="8"/>
      <c r="L20" s="5"/>
    </row>
    <row r="21" spans="1:12" ht="19.5" customHeight="1" thickBot="1" x14ac:dyDescent="0.55000000000000004">
      <c r="A21" s="7"/>
      <c r="B21" s="140" t="s">
        <v>12</v>
      </c>
      <c r="C21" s="141">
        <f>COUNTIFS('2.Package EC+TC'!$R$29:$R$53,'Payment summary'!$C$19,'2.Package EC+TC'!$T$29:$T$53,'Payment summary'!B21)</f>
        <v>0</v>
      </c>
      <c r="D21" s="142">
        <f>SUMIFS('2.Package EC+TC'!$AC$29:$AC$53,'2.Package EC+TC'!$R$29:$R$53,'Payment summary'!$C$19,'2.Package EC+TC'!$T$29:$T$53,'Payment summary'!B21)</f>
        <v>0</v>
      </c>
      <c r="E21" s="420">
        <f>IF(I32="YES",((SUMIFS('2.Package EC+TC'!AA29:AA53,'2.Package EC+TC'!R29:R53,'Payment summary'!$C$19)-SUMIFS('2.Package EC+TC'!Y29:Y53,'2.Package EC+TC'!$R$29:$R$53,'Payment summary'!C19))*1.1)+SUMIFS('2.Package EC+TC'!Y29:Y53,'2.Package EC+TC'!$R$29:$R$53,'Payment summary'!C19),SUMIFS('2.Package EC+TC'!AA29:AA53,'2.Package EC+TC'!R29:R53,'Payment summary'!$C$19))</f>
        <v>0</v>
      </c>
      <c r="F21" s="2"/>
      <c r="G21" s="2"/>
      <c r="H21" s="2"/>
      <c r="I21" s="2"/>
      <c r="J21" s="2"/>
      <c r="K21" s="8"/>
      <c r="L21" s="5"/>
    </row>
    <row r="22" spans="1:12" ht="19.5" customHeight="1" thickBot="1" x14ac:dyDescent="0.55000000000000004">
      <c r="A22" s="7"/>
      <c r="B22" s="143" t="s">
        <v>13</v>
      </c>
      <c r="C22" s="144">
        <f>COUNTIFS('2.Package EC+TC'!$R$29:$R$53,'Payment summary'!$C$19,'2.Package EC+TC'!$T$29:$T$53,'Payment summary'!B22)</f>
        <v>0</v>
      </c>
      <c r="D22" s="145">
        <f>SUMIFS('2.Package EC+TC'!$AC$29:$AC$53,'2.Package EC+TC'!$R$29:$R$53,'Payment summary'!$C$19,'2.Package EC+TC'!$T$29:$T$53,'Payment summary'!B22)</f>
        <v>0</v>
      </c>
      <c r="E22" s="421"/>
      <c r="F22" s="2"/>
      <c r="G22" s="428" t="s">
        <v>75</v>
      </c>
      <c r="H22" s="428"/>
      <c r="I22" s="428"/>
      <c r="J22" s="428"/>
      <c r="K22" s="8"/>
      <c r="L22" s="5"/>
    </row>
    <row r="23" spans="1:12" ht="19.5" customHeight="1" thickBot="1" x14ac:dyDescent="0.55000000000000004">
      <c r="A23" s="7"/>
      <c r="B23" s="146" t="s">
        <v>14</v>
      </c>
      <c r="C23" s="147">
        <f>COUNTIFS('2.Package EC+TC'!$R$29:$R$53,'Payment summary'!$C$19,'2.Package EC+TC'!$T$29:$T$53,'Payment summary'!B23)</f>
        <v>0</v>
      </c>
      <c r="D23" s="148">
        <f>SUMIFS('2.Package EC+TC'!$AC$29:$AC$53,'2.Package EC+TC'!$R$29:$R$53,'Payment summary'!$C$19,'2.Package EC+TC'!$T$29:$T$53,'Payment summary'!B23)</f>
        <v>0</v>
      </c>
      <c r="E23" s="422"/>
      <c r="F23" s="2"/>
      <c r="G23" s="423">
        <f>SUM(E15,E21,E28,J15,J20,E34)</f>
        <v>0</v>
      </c>
      <c r="H23" s="423"/>
      <c r="I23" s="423"/>
      <c r="J23" s="423"/>
      <c r="K23" s="8"/>
      <c r="L23" s="5"/>
    </row>
    <row r="24" spans="1:12" ht="19.5" customHeight="1" thickBot="1" x14ac:dyDescent="0.55000000000000004">
      <c r="A24" s="7"/>
      <c r="B24" s="8"/>
      <c r="C24" s="8"/>
      <c r="D24" s="12"/>
      <c r="E24" s="2"/>
      <c r="F24" s="2"/>
      <c r="G24" s="423"/>
      <c r="H24" s="423"/>
      <c r="I24" s="423"/>
      <c r="J24" s="423"/>
      <c r="K24" s="8"/>
      <c r="L24" s="5"/>
    </row>
    <row r="25" spans="1:12" ht="19.5" customHeight="1" thickBot="1" x14ac:dyDescent="0.55000000000000004">
      <c r="A25" s="7"/>
      <c r="B25" s="8"/>
      <c r="C25" s="8"/>
      <c r="D25" s="12"/>
      <c r="E25" s="2"/>
      <c r="F25" s="2"/>
      <c r="G25" s="423"/>
      <c r="H25" s="423"/>
      <c r="I25" s="423"/>
      <c r="J25" s="423"/>
      <c r="K25" s="2"/>
      <c r="L25" s="5"/>
    </row>
    <row r="26" spans="1:12" ht="19.5" customHeight="1" thickBot="1" x14ac:dyDescent="0.55000000000000004">
      <c r="A26" s="7"/>
      <c r="B26" s="306" t="s">
        <v>167</v>
      </c>
      <c r="C26" s="425" t="s">
        <v>165</v>
      </c>
      <c r="D26" s="425"/>
      <c r="E26" s="426"/>
      <c r="F26" s="2"/>
      <c r="G26" s="423"/>
      <c r="H26" s="423"/>
      <c r="I26" s="423"/>
      <c r="J26" s="423"/>
      <c r="K26" s="2"/>
      <c r="L26" s="5"/>
    </row>
    <row r="27" spans="1:12" ht="19.5" customHeight="1" thickBot="1" x14ac:dyDescent="0.55000000000000004">
      <c r="A27" s="7"/>
      <c r="B27" s="307" t="s">
        <v>151</v>
      </c>
      <c r="C27" s="308" t="s">
        <v>72</v>
      </c>
      <c r="D27" s="308" t="s">
        <v>73</v>
      </c>
      <c r="E27" s="309" t="s">
        <v>168</v>
      </c>
      <c r="F27" s="2"/>
      <c r="G27" s="423"/>
      <c r="H27" s="423"/>
      <c r="I27" s="423"/>
      <c r="J27" s="423"/>
      <c r="K27" s="2"/>
      <c r="L27" s="5"/>
    </row>
    <row r="28" spans="1:12" ht="19.5" customHeight="1" thickBot="1" x14ac:dyDescent="0.55000000000000004">
      <c r="A28" s="7"/>
      <c r="B28" s="303" t="s">
        <v>12</v>
      </c>
      <c r="C28" s="304" cm="1">
        <f t="array" ref="C28">SUMPRODUCT(('3. Hotel'!$R$27:$R$51="CAT.A")*('3. Hotel'!$T$27:$Y$51=B28))</f>
        <v>0</v>
      </c>
      <c r="D28" s="305">
        <f>C28*'3. Hotel'!V8</f>
        <v>0</v>
      </c>
      <c r="E28" s="427">
        <f>IF(I32="YES",((SUMIFS('3. Hotel'!AB27:AB51,'3. Hotel'!R27:R51,'Payment summary'!$C$26)-SUMIFS('3. Hotel'!Z27:Z51,'3. Hotel'!R27:R51,'Payment summary'!C26))*1.1)+SUMIFS('3. Hotel'!Z27:Z51,'3. Hotel'!R27:R51,'Payment summary'!C26),SUMIFS('3. Hotel'!AB27:AB51,'3. Hotel'!R27:R51,'Payment summary'!$C$26))</f>
        <v>0</v>
      </c>
      <c r="F28" s="2"/>
      <c r="G28" s="423"/>
      <c r="H28" s="423"/>
      <c r="I28" s="423"/>
      <c r="J28" s="423"/>
      <c r="K28" s="2"/>
      <c r="L28" s="5"/>
    </row>
    <row r="29" spans="1:12" ht="19.5" customHeight="1" thickBot="1" x14ac:dyDescent="0.55000000000000004">
      <c r="A29" s="7"/>
      <c r="B29" s="143" t="s">
        <v>13</v>
      </c>
      <c r="C29" s="144" cm="1">
        <f t="array" ref="C29">SUMPRODUCT(('3. Hotel'!$R$27:$R$51="CAT.A")*('3. Hotel'!$T$27:$Y$51=B29))</f>
        <v>0</v>
      </c>
      <c r="D29" s="145">
        <f>C29*'3. Hotel'!W8</f>
        <v>0</v>
      </c>
      <c r="E29" s="421"/>
      <c r="F29" s="2"/>
      <c r="G29" s="423"/>
      <c r="H29" s="423"/>
      <c r="I29" s="423"/>
      <c r="J29" s="423"/>
      <c r="K29" s="2"/>
      <c r="L29" s="5"/>
    </row>
    <row r="30" spans="1:12" ht="19.5" customHeight="1" thickBot="1" x14ac:dyDescent="0.55000000000000004">
      <c r="A30" s="7"/>
      <c r="B30" s="146" t="s">
        <v>14</v>
      </c>
      <c r="C30" s="147" cm="1">
        <f t="array" ref="C30">SUMPRODUCT(('3. Hotel'!$R$27:$R$51="CAT.A")*('3. Hotel'!$T$27:$Y$51=B30))</f>
        <v>0</v>
      </c>
      <c r="D30" s="148">
        <f>C30*'3. Hotel'!X8</f>
        <v>0</v>
      </c>
      <c r="E30" s="422"/>
      <c r="F30" s="2"/>
      <c r="G30" s="2"/>
      <c r="H30" s="2"/>
      <c r="I30" s="2"/>
      <c r="J30" s="2"/>
      <c r="K30" s="2"/>
      <c r="L30" s="5"/>
    </row>
    <row r="31" spans="1:12" ht="26.4" thickBot="1" x14ac:dyDescent="0.55000000000000004">
      <c r="A31" s="7"/>
      <c r="B31" s="196"/>
      <c r="C31" s="196"/>
      <c r="D31" s="196"/>
      <c r="E31" s="2"/>
      <c r="F31" s="2"/>
      <c r="G31" s="430" t="s">
        <v>126</v>
      </c>
      <c r="H31" s="431"/>
      <c r="I31" s="434" t="s">
        <v>128</v>
      </c>
      <c r="J31" s="435"/>
      <c r="K31" s="8"/>
      <c r="L31" s="5"/>
    </row>
    <row r="32" spans="1:12" ht="19.5" customHeight="1" thickBot="1" x14ac:dyDescent="0.55000000000000004">
      <c r="A32" s="7"/>
      <c r="B32" s="306" t="s">
        <v>167</v>
      </c>
      <c r="C32" s="425" t="s">
        <v>141</v>
      </c>
      <c r="D32" s="425"/>
      <c r="E32" s="426"/>
      <c r="F32" s="2"/>
      <c r="G32" s="432">
        <v>45767</v>
      </c>
      <c r="H32" s="433"/>
      <c r="I32" s="436" t="str">
        <f>IF(G32&gt;DATE(2025,5,2),"YES","NO")</f>
        <v>NO</v>
      </c>
      <c r="J32" s="437"/>
      <c r="K32" s="12"/>
      <c r="L32" s="5"/>
    </row>
    <row r="33" spans="1:12" ht="19.5" customHeight="1" thickBot="1" x14ac:dyDescent="0.35">
      <c r="A33" s="6"/>
      <c r="B33" s="231" t="s">
        <v>151</v>
      </c>
      <c r="C33" s="296" t="s">
        <v>72</v>
      </c>
      <c r="D33" s="296" t="s">
        <v>73</v>
      </c>
      <c r="E33" s="139" t="s">
        <v>168</v>
      </c>
      <c r="G33" s="429" t="s">
        <v>127</v>
      </c>
      <c r="H33" s="429"/>
      <c r="I33" s="429"/>
      <c r="J33" s="429"/>
      <c r="K33" s="429"/>
      <c r="L33" s="5"/>
    </row>
    <row r="34" spans="1:12" ht="19.5" customHeight="1" x14ac:dyDescent="0.3">
      <c r="A34" s="6"/>
      <c r="B34" s="140" t="s">
        <v>12</v>
      </c>
      <c r="C34" s="141" cm="1">
        <f t="array" ref="C34">SUMPRODUCT(('3. Hotel'!$R$27:$R$51="CAT.B")*('3. Hotel'!$T$27:$Y$51=B34))</f>
        <v>0</v>
      </c>
      <c r="D34" s="142">
        <f>C34*'3. Hotel'!V9</f>
        <v>0</v>
      </c>
      <c r="E34" s="420">
        <f>IF(I32="YES",((SUMIFS('3. Hotel'!AB27:AB51,'3. Hotel'!R27:R51,'Payment summary'!$C$32)-SUMIFS('3. Hotel'!Z27:Z51,'3. Hotel'!R27:R51,'Payment summary'!C32))*1.1)+SUMIFS('3. Hotel'!Z27:Z51,'3. Hotel'!R27:R51,'Payment summary'!C32),SUMIFS('3. Hotel'!AB27:AB51,'3. Hotel'!R27:R51,'Payment summary'!$C$32))</f>
        <v>0</v>
      </c>
      <c r="F34" s="196"/>
      <c r="G34" s="229"/>
      <c r="H34" s="229"/>
      <c r="I34" s="229"/>
      <c r="J34" s="229"/>
      <c r="K34" s="229"/>
      <c r="L34" s="5"/>
    </row>
    <row r="35" spans="1:12" ht="19.5" customHeight="1" x14ac:dyDescent="0.3">
      <c r="A35" s="6"/>
      <c r="B35" s="143" t="s">
        <v>13</v>
      </c>
      <c r="C35" s="144" cm="1">
        <f t="array" ref="C35">SUMPRODUCT(('3. Hotel'!$R$27:$R$51="CAT.B")*('3. Hotel'!$T$27:$Y$51=B35))</f>
        <v>0</v>
      </c>
      <c r="D35" s="145">
        <f>C35*'3. Hotel'!W9</f>
        <v>0</v>
      </c>
      <c r="E35" s="421"/>
      <c r="F35" s="196"/>
      <c r="G35" s="229"/>
      <c r="H35" s="229"/>
      <c r="I35" s="229"/>
      <c r="J35" s="229"/>
      <c r="K35" s="229"/>
      <c r="L35" s="5"/>
    </row>
    <row r="36" spans="1:12" ht="19.5" customHeight="1" thickBot="1" x14ac:dyDescent="0.35">
      <c r="A36" s="6"/>
      <c r="B36" s="146" t="s">
        <v>14</v>
      </c>
      <c r="C36" s="147" cm="1">
        <f t="array" ref="C36">SUMPRODUCT(('3. Hotel'!$R$27:$R$51="CAT.B")*('3. Hotel'!$T$27:$Y$51=B36))</f>
        <v>0</v>
      </c>
      <c r="D36" s="148">
        <f>C36*'3. Hotel'!X9</f>
        <v>0</v>
      </c>
      <c r="E36" s="422"/>
      <c r="F36" s="196"/>
      <c r="G36" s="229"/>
      <c r="H36" s="229"/>
      <c r="I36" s="229"/>
      <c r="J36" s="229"/>
      <c r="K36" s="229"/>
      <c r="L36" s="5"/>
    </row>
    <row r="37" spans="1:12" ht="19.5" customHeight="1" x14ac:dyDescent="0.3">
      <c r="A37" s="6"/>
      <c r="B37" s="196"/>
      <c r="C37" s="196"/>
      <c r="D37" s="196"/>
      <c r="E37" s="2"/>
      <c r="F37" s="196"/>
      <c r="G37" s="229"/>
      <c r="H37" s="229"/>
      <c r="I37" s="229"/>
      <c r="J37" s="229"/>
      <c r="K37" s="229"/>
      <c r="L37" s="5"/>
    </row>
    <row r="38" spans="1:12" ht="19.5" customHeight="1" x14ac:dyDescent="0.3">
      <c r="A38" s="6"/>
      <c r="B38" s="196"/>
      <c r="C38" s="196"/>
      <c r="D38" s="196"/>
      <c r="E38" s="2"/>
      <c r="F38" s="2"/>
      <c r="G38" s="229"/>
      <c r="H38" s="229"/>
      <c r="I38" s="229"/>
      <c r="J38" s="229"/>
      <c r="K38" s="229"/>
      <c r="L38" s="5"/>
    </row>
    <row r="39" spans="1:12" ht="19.5" customHeight="1" x14ac:dyDescent="0.3">
      <c r="A39" s="6"/>
      <c r="B39" s="196"/>
      <c r="C39" s="196"/>
      <c r="D39" s="196"/>
      <c r="E39" s="2"/>
      <c r="F39" s="2"/>
      <c r="G39" s="229"/>
      <c r="H39" s="229"/>
      <c r="I39" s="229"/>
      <c r="J39" s="229"/>
      <c r="K39" s="229"/>
      <c r="L39" s="5"/>
    </row>
    <row r="40" spans="1:12" ht="19.5" customHeight="1" x14ac:dyDescent="0.3">
      <c r="A40" s="6"/>
      <c r="B40" s="196"/>
      <c r="C40" s="196"/>
      <c r="D40" s="196"/>
      <c r="E40" s="2"/>
      <c r="F40" s="2"/>
      <c r="G40" s="229"/>
      <c r="H40" s="229"/>
      <c r="I40" s="229"/>
      <c r="J40" s="229"/>
      <c r="K40" s="229"/>
      <c r="L40" s="5"/>
    </row>
    <row r="41" spans="1:12" ht="19.5" customHeight="1" x14ac:dyDescent="0.3">
      <c r="A41" s="6"/>
      <c r="B41" s="196"/>
      <c r="C41" s="196"/>
      <c r="D41" s="196"/>
      <c r="E41" s="2"/>
      <c r="F41" s="2"/>
      <c r="G41" s="229"/>
      <c r="H41" s="229"/>
      <c r="I41" s="229"/>
      <c r="J41" s="229"/>
      <c r="K41" s="229"/>
      <c r="L41" s="5"/>
    </row>
    <row r="42" spans="1:12" ht="19.5" customHeight="1" x14ac:dyDescent="0.3">
      <c r="A42" s="6"/>
      <c r="B42" s="196"/>
      <c r="C42" s="196"/>
      <c r="D42" s="196"/>
      <c r="E42" s="2"/>
      <c r="F42" s="2"/>
      <c r="G42" s="229"/>
      <c r="H42" s="229"/>
      <c r="I42" s="229"/>
      <c r="J42" s="229"/>
      <c r="K42" s="229"/>
      <c r="L42" s="5"/>
    </row>
    <row r="43" spans="1:12" ht="19.5" customHeight="1" x14ac:dyDescent="0.3">
      <c r="A43" s="6"/>
      <c r="B43" s="196"/>
      <c r="C43" s="196"/>
      <c r="D43" s="196"/>
      <c r="E43" s="2"/>
      <c r="F43" s="2"/>
      <c r="G43" s="229"/>
      <c r="H43" s="229"/>
      <c r="I43" s="229"/>
      <c r="J43" s="229"/>
      <c r="K43" s="229"/>
      <c r="L43" s="5"/>
    </row>
    <row r="44" spans="1:12" ht="19.5" customHeight="1" x14ac:dyDescent="0.3">
      <c r="A44" s="6"/>
      <c r="B44" s="196"/>
      <c r="C44" s="196"/>
      <c r="D44" s="196"/>
      <c r="E44" s="2"/>
      <c r="F44" s="2"/>
      <c r="G44" s="229"/>
      <c r="H44" s="229"/>
      <c r="I44" s="229"/>
      <c r="J44" s="229"/>
      <c r="K44" s="229"/>
      <c r="L44" s="5"/>
    </row>
    <row r="45" spans="1:12" ht="19.5" customHeight="1" x14ac:dyDescent="0.3">
      <c r="A45" s="6"/>
      <c r="B45" s="196"/>
      <c r="C45" s="196"/>
      <c r="D45" s="196"/>
      <c r="E45" s="2"/>
      <c r="F45" s="2"/>
      <c r="G45" s="229"/>
      <c r="H45" s="229"/>
      <c r="I45" s="229"/>
      <c r="J45" s="229"/>
      <c r="K45" s="229"/>
      <c r="L45" s="5"/>
    </row>
    <row r="46" spans="1:12" ht="19.5" customHeight="1" x14ac:dyDescent="0.3">
      <c r="A46" s="6"/>
      <c r="B46" s="196"/>
      <c r="C46" s="196"/>
      <c r="D46" s="196"/>
      <c r="E46" s="2"/>
      <c r="F46" s="2"/>
      <c r="G46" s="229"/>
      <c r="H46" s="229"/>
      <c r="I46" s="229"/>
      <c r="J46" s="229"/>
      <c r="K46" s="229"/>
      <c r="L46" s="5"/>
    </row>
    <row r="47" spans="1:12" ht="19.5" customHeight="1" x14ac:dyDescent="0.3">
      <c r="A47" s="6"/>
      <c r="B47" s="2"/>
      <c r="C47" s="2"/>
      <c r="D47" s="2"/>
      <c r="E47" s="2"/>
      <c r="G47" s="2"/>
      <c r="H47" s="2"/>
      <c r="I47" s="2"/>
      <c r="J47" s="2"/>
      <c r="K47" s="2"/>
      <c r="L47" s="5"/>
    </row>
    <row r="48" spans="1:12" ht="19.5" customHeight="1" x14ac:dyDescent="0.3">
      <c r="A48" s="15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7"/>
    </row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  <row r="59" x14ac:dyDescent="0.3"/>
    <row r="60" x14ac:dyDescent="0.3"/>
    <row r="61" x14ac:dyDescent="0.3"/>
    <row r="62" x14ac:dyDescent="0.3"/>
    <row r="63" x14ac:dyDescent="0.3"/>
  </sheetData>
  <sheetProtection algorithmName="SHA-512" hashValue="Vu3oQjFp1TuEr+lisHQFabtLMk17w4XjfOkCd0NeeA45rLYrGjUR5Ev2PTbMu0id/QsKCHkrUp5zr5+zlp3fQg==" saltValue="2qtHRRnnVpjqr3wRbsWPrw==" spinCount="100000" sheet="1" selectLockedCells="1"/>
  <mergeCells count="19">
    <mergeCell ref="G13:J13"/>
    <mergeCell ref="G22:J22"/>
    <mergeCell ref="E15:E17"/>
    <mergeCell ref="G33:K33"/>
    <mergeCell ref="G31:H31"/>
    <mergeCell ref="G32:H32"/>
    <mergeCell ref="I31:J31"/>
    <mergeCell ref="I32:J32"/>
    <mergeCell ref="C13:E13"/>
    <mergeCell ref="E34:E36"/>
    <mergeCell ref="G23:J29"/>
    <mergeCell ref="J15:J17"/>
    <mergeCell ref="G19:J19"/>
    <mergeCell ref="G20:I20"/>
    <mergeCell ref="E21:E23"/>
    <mergeCell ref="C19:E19"/>
    <mergeCell ref="C26:E26"/>
    <mergeCell ref="E28:E30"/>
    <mergeCell ref="C32:E32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26"/>
  <sheetViews>
    <sheetView zoomScale="80" zoomScaleNormal="80" workbookViewId="0">
      <selection activeCell="I12" sqref="I12"/>
    </sheetView>
  </sheetViews>
  <sheetFormatPr defaultColWidth="8.44140625" defaultRowHeight="14.4" x14ac:dyDescent="0.3"/>
  <cols>
    <col min="1" max="1" width="11" customWidth="1"/>
    <col min="2" max="2" width="27.44140625" customWidth="1"/>
    <col min="3" max="3" width="25.88671875" customWidth="1"/>
    <col min="4" max="5" width="16.44140625" customWidth="1"/>
    <col min="9" max="9" width="11" customWidth="1"/>
    <col min="10" max="10" width="21.5546875" customWidth="1"/>
  </cols>
  <sheetData>
    <row r="1" spans="1:16" x14ac:dyDescent="0.3">
      <c r="A1" s="155" t="s">
        <v>76</v>
      </c>
      <c r="B1" s="155" t="s">
        <v>77</v>
      </c>
      <c r="C1" s="155" t="s">
        <v>78</v>
      </c>
      <c r="D1" t="s">
        <v>79</v>
      </c>
      <c r="E1" t="s">
        <v>80</v>
      </c>
      <c r="F1" t="s">
        <v>20</v>
      </c>
      <c r="G1" t="s">
        <v>71</v>
      </c>
      <c r="H1" t="s">
        <v>81</v>
      </c>
      <c r="I1" t="s">
        <v>82</v>
      </c>
      <c r="J1" t="s">
        <v>83</v>
      </c>
      <c r="P1" t="str">
        <f t="array" ref="P1:P3">'Listy rozwijane'!$D$2:$D$4</f>
        <v>Single</v>
      </c>
    </row>
    <row r="2" spans="1:16" x14ac:dyDescent="0.3">
      <c r="A2" s="156">
        <v>45429</v>
      </c>
      <c r="B2" s="155" t="s">
        <v>84</v>
      </c>
      <c r="C2" s="155" t="s">
        <v>84</v>
      </c>
      <c r="D2" t="s">
        <v>12</v>
      </c>
      <c r="E2" t="s">
        <v>85</v>
      </c>
      <c r="F2" t="s">
        <v>39</v>
      </c>
      <c r="G2" s="157" t="s">
        <v>133</v>
      </c>
      <c r="H2" t="s">
        <v>45</v>
      </c>
      <c r="I2" s="158">
        <v>45793</v>
      </c>
      <c r="J2" t="s">
        <v>142</v>
      </c>
      <c r="K2" t="s">
        <v>12</v>
      </c>
      <c r="L2" t="s">
        <v>13</v>
      </c>
      <c r="P2" t="str">
        <v>Twin</v>
      </c>
    </row>
    <row r="3" spans="1:16" ht="28.8" x14ac:dyDescent="0.3">
      <c r="A3" s="156">
        <v>45430</v>
      </c>
      <c r="B3" s="159" t="s">
        <v>87</v>
      </c>
      <c r="C3" s="155" t="s">
        <v>88</v>
      </c>
      <c r="D3" t="s">
        <v>13</v>
      </c>
      <c r="E3" t="s">
        <v>89</v>
      </c>
      <c r="F3" t="s">
        <v>49</v>
      </c>
      <c r="G3" s="157" t="s">
        <v>134</v>
      </c>
      <c r="H3" t="s">
        <v>55</v>
      </c>
      <c r="I3" s="158">
        <v>45794</v>
      </c>
      <c r="J3" t="s">
        <v>143</v>
      </c>
      <c r="K3" t="s">
        <v>12</v>
      </c>
      <c r="L3" t="s">
        <v>13</v>
      </c>
      <c r="M3" t="s">
        <v>14</v>
      </c>
      <c r="P3" t="str">
        <v>Triple</v>
      </c>
    </row>
    <row r="4" spans="1:16" x14ac:dyDescent="0.3">
      <c r="A4" s="156">
        <v>45431</v>
      </c>
      <c r="B4" s="155" t="s">
        <v>88</v>
      </c>
      <c r="C4" s="155"/>
      <c r="D4" t="s">
        <v>14</v>
      </c>
      <c r="E4" t="s">
        <v>91</v>
      </c>
      <c r="G4" s="157" t="s">
        <v>86</v>
      </c>
      <c r="I4" s="158">
        <v>45795</v>
      </c>
      <c r="J4" t="s">
        <v>144</v>
      </c>
      <c r="K4" t="s">
        <v>12</v>
      </c>
      <c r="L4" t="s">
        <v>13</v>
      </c>
    </row>
    <row r="5" spans="1:16" x14ac:dyDescent="0.3">
      <c r="A5" s="156">
        <v>45432</v>
      </c>
      <c r="B5" s="155" t="s">
        <v>93</v>
      </c>
      <c r="C5" s="155"/>
      <c r="E5" t="s">
        <v>94</v>
      </c>
      <c r="G5" s="157" t="s">
        <v>90</v>
      </c>
      <c r="I5" s="158">
        <v>45796</v>
      </c>
      <c r="J5" t="s">
        <v>145</v>
      </c>
    </row>
    <row r="6" spans="1:16" x14ac:dyDescent="0.3">
      <c r="A6" s="156">
        <v>45433</v>
      </c>
      <c r="B6" s="155"/>
      <c r="C6" s="155"/>
      <c r="E6" t="s">
        <v>96</v>
      </c>
      <c r="G6" s="157" t="s">
        <v>92</v>
      </c>
      <c r="I6" s="158">
        <v>45797</v>
      </c>
      <c r="J6" t="s">
        <v>146</v>
      </c>
    </row>
    <row r="7" spans="1:16" x14ac:dyDescent="0.3">
      <c r="A7" s="156">
        <v>45434</v>
      </c>
      <c r="B7" s="155"/>
      <c r="C7" s="155"/>
      <c r="E7" t="s">
        <v>98</v>
      </c>
      <c r="G7" s="157" t="s">
        <v>95</v>
      </c>
      <c r="I7" s="158">
        <v>45798</v>
      </c>
      <c r="J7" t="s">
        <v>147</v>
      </c>
    </row>
    <row r="8" spans="1:16" x14ac:dyDescent="0.3">
      <c r="A8" s="158"/>
      <c r="G8" s="157" t="s">
        <v>97</v>
      </c>
      <c r="I8" s="158">
        <v>45799</v>
      </c>
      <c r="J8" t="s">
        <v>148</v>
      </c>
    </row>
    <row r="9" spans="1:16" x14ac:dyDescent="0.3">
      <c r="A9" s="158"/>
      <c r="G9" s="157" t="s">
        <v>135</v>
      </c>
      <c r="I9" s="158"/>
      <c r="J9" t="s">
        <v>149</v>
      </c>
    </row>
    <row r="10" spans="1:16" x14ac:dyDescent="0.3">
      <c r="A10" s="158"/>
      <c r="G10" t="s">
        <v>136</v>
      </c>
    </row>
    <row r="11" spans="1:16" x14ac:dyDescent="0.3">
      <c r="A11" s="158"/>
      <c r="G11" t="s">
        <v>137</v>
      </c>
    </row>
    <row r="12" spans="1:16" x14ac:dyDescent="0.3">
      <c r="A12" s="158"/>
      <c r="G12" t="s">
        <v>99</v>
      </c>
      <c r="J12" t="s">
        <v>153</v>
      </c>
    </row>
    <row r="13" spans="1:16" x14ac:dyDescent="0.3">
      <c r="G13" t="s">
        <v>100</v>
      </c>
      <c r="J13" t="s">
        <v>154</v>
      </c>
      <c r="N13" t="s">
        <v>104</v>
      </c>
    </row>
    <row r="14" spans="1:16" x14ac:dyDescent="0.3">
      <c r="G14" t="s">
        <v>101</v>
      </c>
      <c r="J14" t="s">
        <v>155</v>
      </c>
    </row>
    <row r="15" spans="1:16" x14ac:dyDescent="0.3">
      <c r="G15" t="s">
        <v>102</v>
      </c>
      <c r="J15" t="s">
        <v>156</v>
      </c>
    </row>
    <row r="16" spans="1:16" x14ac:dyDescent="0.3">
      <c r="G16" t="s">
        <v>103</v>
      </c>
      <c r="J16" t="s">
        <v>157</v>
      </c>
      <c r="N16" s="160" t="s">
        <v>68</v>
      </c>
    </row>
    <row r="17" spans="7:14" x14ac:dyDescent="0.3">
      <c r="G17" t="s">
        <v>138</v>
      </c>
      <c r="J17" t="s">
        <v>158</v>
      </c>
      <c r="N17" s="160" t="s">
        <v>106</v>
      </c>
    </row>
    <row r="18" spans="7:14" x14ac:dyDescent="0.3">
      <c r="G18" t="s">
        <v>40</v>
      </c>
    </row>
    <row r="19" spans="7:14" x14ac:dyDescent="0.3">
      <c r="G19" t="s">
        <v>105</v>
      </c>
      <c r="N19" t="s">
        <v>109</v>
      </c>
    </row>
    <row r="20" spans="7:14" x14ac:dyDescent="0.3">
      <c r="G20" t="s">
        <v>107</v>
      </c>
    </row>
    <row r="21" spans="7:14" x14ac:dyDescent="0.3">
      <c r="G21" t="s">
        <v>108</v>
      </c>
      <c r="N21" t="s">
        <v>111</v>
      </c>
    </row>
    <row r="22" spans="7:14" x14ac:dyDescent="0.3">
      <c r="G22" t="s">
        <v>110</v>
      </c>
      <c r="N22" t="s">
        <v>112</v>
      </c>
    </row>
    <row r="26" spans="7:14" x14ac:dyDescent="0.3">
      <c r="N26" t="s">
        <v>113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1. Summary</vt:lpstr>
      <vt:lpstr>2.Package EC+TC</vt:lpstr>
      <vt:lpstr>3. Hotel</vt:lpstr>
      <vt:lpstr>4. Meals Form </vt:lpstr>
      <vt:lpstr>5. Non official accomodation</vt:lpstr>
      <vt:lpstr>Payment summary</vt:lpstr>
      <vt:lpstr>Listy rozwijane</vt:lpstr>
      <vt:lpstr>'2.Package EC+TC'!Hotel_Lechicka</vt:lpstr>
      <vt:lpstr>Hotel_Lechicka</vt:lpstr>
      <vt:lpstr>'2.Package EC+TC'!Hotel_Novotel_Centrum</vt:lpstr>
      <vt:lpstr>Hotel_Novotel_Centrum</vt:lpstr>
      <vt:lpstr>'2.Package EC+TC'!Hotel_Novotel_Malta</vt:lpstr>
      <vt:lpstr>Hotel_Novotel_Malta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Katarzyna</dc:creator>
  <dc:description/>
  <cp:lastModifiedBy>Polski Związek Judo</cp:lastModifiedBy>
  <cp:revision>11</cp:revision>
  <dcterms:created xsi:type="dcterms:W3CDTF">2024-03-10T19:41:21Z</dcterms:created>
  <dcterms:modified xsi:type="dcterms:W3CDTF">2025-04-15T09:09:44Z</dcterms:modified>
  <dc:language>pl-PL</dc:language>
</cp:coreProperties>
</file>