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itel\Documents\Svaz 2026\Teplice Cadet European Cup 2026\"/>
    </mc:Choice>
  </mc:AlternateContent>
  <xr:revisionPtr revIDLastSave="0" documentId="13_ncr:1_{88CB5CEF-A103-4E50-A5B3-4DB37877C81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ackage forms" sheetId="3" r:id="rId1"/>
    <sheet name="invoice package" sheetId="4" r:id="rId2"/>
    <sheet name="forms" sheetId="1" r:id="rId3"/>
    <sheet name="invoice" sheetId="2" r:id="rId4"/>
  </sheets>
  <definedNames>
    <definedName name="_xlnm.Print_Area" localSheetId="2">forms!$A$3:$I$48</definedName>
  </definedNames>
  <calcPr calcId="191029"/>
  <fileRecoveryPr autoRecover="0"/>
</workbook>
</file>

<file path=xl/calcChain.xml><?xml version="1.0" encoding="utf-8"?>
<calcChain xmlns="http://schemas.openxmlformats.org/spreadsheetml/2006/main">
  <c r="H23" i="3" l="1"/>
  <c r="H22" i="3"/>
  <c r="H21" i="3"/>
  <c r="B21" i="4"/>
  <c r="D14" i="4"/>
  <c r="D14" i="2"/>
  <c r="H45" i="1"/>
  <c r="H44" i="1"/>
  <c r="H38" i="1"/>
  <c r="I36" i="2" s="1"/>
  <c r="H37" i="1"/>
  <c r="I35" i="2" s="1"/>
  <c r="H42" i="1"/>
  <c r="H41" i="1"/>
  <c r="H40" i="1"/>
  <c r="H39" i="1"/>
  <c r="I37" i="2" s="1"/>
  <c r="H36" i="1"/>
  <c r="I34" i="2" s="1"/>
  <c r="H35" i="1"/>
  <c r="I33" i="2" s="1"/>
  <c r="G20" i="1"/>
  <c r="H20" i="1" s="1"/>
  <c r="G31" i="1"/>
  <c r="H31" i="1" s="1"/>
  <c r="I30" i="2" s="1"/>
  <c r="G30" i="1"/>
  <c r="H30" i="1" s="1"/>
  <c r="G29" i="1"/>
  <c r="G28" i="1"/>
  <c r="G27" i="1"/>
  <c r="G26" i="1"/>
  <c r="G25" i="1"/>
  <c r="G24" i="1"/>
  <c r="H24" i="1" s="1"/>
  <c r="B23" i="2" s="1"/>
  <c r="G23" i="1"/>
  <c r="H23" i="1" s="1"/>
  <c r="H22" i="2" s="1"/>
  <c r="G22" i="1"/>
  <c r="G21" i="1"/>
  <c r="H21" i="1" s="1"/>
  <c r="I20" i="2" s="1"/>
  <c r="H45" i="3"/>
  <c r="I33" i="4" s="1"/>
  <c r="H44" i="3"/>
  <c r="H20" i="3"/>
  <c r="H31" i="3"/>
  <c r="H30" i="3"/>
  <c r="H29" i="3"/>
  <c r="H28" i="3"/>
  <c r="H27" i="3"/>
  <c r="H26" i="3"/>
  <c r="H25" i="3"/>
  <c r="H24" i="3"/>
  <c r="I27" i="4"/>
  <c r="I25" i="4"/>
  <c r="B45" i="2"/>
  <c r="B44" i="2"/>
  <c r="H47" i="1"/>
  <c r="I45" i="2" s="1"/>
  <c r="H46" i="1"/>
  <c r="I44" i="2"/>
  <c r="H40" i="2"/>
  <c r="G40" i="2"/>
  <c r="F40" i="2"/>
  <c r="H39" i="2"/>
  <c r="G39" i="2"/>
  <c r="F39" i="2"/>
  <c r="I51" i="3"/>
  <c r="I52" i="3" s="1"/>
  <c r="I53" i="3" s="1"/>
  <c r="I54" i="3" s="1"/>
  <c r="I55" i="3" s="1"/>
  <c r="I56" i="3" s="1"/>
  <c r="I57" i="3" s="1"/>
  <c r="I58" i="3" s="1"/>
  <c r="I59" i="3" s="1"/>
  <c r="I60" i="3" s="1"/>
  <c r="H51" i="3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B50" i="3"/>
  <c r="B51" i="3" s="1"/>
  <c r="B52" i="3" s="1"/>
  <c r="B53" i="3" s="1"/>
  <c r="B52" i="1"/>
  <c r="C36" i="1" s="1"/>
  <c r="F31" i="1"/>
  <c r="G30" i="2" s="1"/>
  <c r="F30" i="1"/>
  <c r="G29" i="2" s="1"/>
  <c r="F29" i="1"/>
  <c r="G28" i="2" s="1"/>
  <c r="F28" i="1"/>
  <c r="G27" i="2" s="1"/>
  <c r="A28" i="1"/>
  <c r="A31" i="1"/>
  <c r="A30" i="1"/>
  <c r="A29" i="1"/>
  <c r="D31" i="1"/>
  <c r="D30" i="1"/>
  <c r="D29" i="1"/>
  <c r="E28" i="2" s="1"/>
  <c r="D28" i="1"/>
  <c r="E27" i="2"/>
  <c r="F25" i="1"/>
  <c r="D25" i="1"/>
  <c r="E24" i="2"/>
  <c r="F24" i="1"/>
  <c r="D24" i="1"/>
  <c r="D26" i="3"/>
  <c r="E25" i="4" s="1"/>
  <c r="D25" i="3"/>
  <c r="E24" i="4"/>
  <c r="D24" i="3"/>
  <c r="E23" i="4" s="1"/>
  <c r="D27" i="3"/>
  <c r="E26" i="4"/>
  <c r="D31" i="3"/>
  <c r="E30" i="4" s="1"/>
  <c r="D30" i="3"/>
  <c r="E29" i="4"/>
  <c r="D28" i="3"/>
  <c r="E27" i="4"/>
  <c r="D29" i="3"/>
  <c r="E28" i="4"/>
  <c r="C30" i="4"/>
  <c r="C29" i="4"/>
  <c r="C28" i="4"/>
  <c r="C27" i="4"/>
  <c r="C26" i="4"/>
  <c r="C25" i="4"/>
  <c r="C24" i="4"/>
  <c r="C23" i="4"/>
  <c r="C22" i="4"/>
  <c r="C21" i="4"/>
  <c r="C20" i="4"/>
  <c r="H30" i="4"/>
  <c r="F30" i="4"/>
  <c r="D30" i="4"/>
  <c r="H29" i="4"/>
  <c r="F29" i="4"/>
  <c r="D29" i="4"/>
  <c r="H28" i="4"/>
  <c r="F28" i="4"/>
  <c r="D28" i="4"/>
  <c r="H27" i="4"/>
  <c r="F27" i="4"/>
  <c r="D27" i="4"/>
  <c r="H26" i="4"/>
  <c r="F26" i="4"/>
  <c r="D26" i="4"/>
  <c r="H25" i="4"/>
  <c r="F25" i="4"/>
  <c r="D25" i="4"/>
  <c r="H24" i="4"/>
  <c r="F24" i="4"/>
  <c r="D24" i="4"/>
  <c r="H23" i="4"/>
  <c r="F23" i="4"/>
  <c r="D23" i="4"/>
  <c r="H22" i="4"/>
  <c r="F22" i="4"/>
  <c r="D22" i="4"/>
  <c r="H21" i="4"/>
  <c r="F21" i="4"/>
  <c r="D21" i="4"/>
  <c r="H20" i="4"/>
  <c r="F20" i="4"/>
  <c r="D20" i="4"/>
  <c r="H19" i="4"/>
  <c r="F19" i="4"/>
  <c r="D19" i="4"/>
  <c r="C19" i="4"/>
  <c r="B17" i="4"/>
  <c r="B16" i="4"/>
  <c r="D15" i="4"/>
  <c r="G11" i="4"/>
  <c r="B11" i="4"/>
  <c r="B34" i="4"/>
  <c r="B31" i="4"/>
  <c r="G14" i="4"/>
  <c r="I32" i="4"/>
  <c r="F31" i="3"/>
  <c r="G30" i="4"/>
  <c r="F30" i="3"/>
  <c r="F29" i="3"/>
  <c r="G28" i="4" s="1"/>
  <c r="F28" i="3"/>
  <c r="F27" i="3"/>
  <c r="F26" i="3"/>
  <c r="F25" i="3"/>
  <c r="G24" i="4" s="1"/>
  <c r="F24" i="3"/>
  <c r="G23" i="4" s="1"/>
  <c r="F23" i="3"/>
  <c r="G22" i="4" s="1"/>
  <c r="D23" i="3"/>
  <c r="E22" i="4" s="1"/>
  <c r="F22" i="3"/>
  <c r="D22" i="3"/>
  <c r="E21" i="4" s="1"/>
  <c r="F21" i="3"/>
  <c r="G20" i="4" s="1"/>
  <c r="D21" i="3"/>
  <c r="E20" i="4"/>
  <c r="F20" i="3"/>
  <c r="B19" i="4"/>
  <c r="D20" i="3"/>
  <c r="E19" i="4" s="1"/>
  <c r="I40" i="2"/>
  <c r="I39" i="2"/>
  <c r="I38" i="2"/>
  <c r="B43" i="2"/>
  <c r="H38" i="2"/>
  <c r="G38" i="2"/>
  <c r="F38" i="2"/>
  <c r="H33" i="2"/>
  <c r="G33" i="2"/>
  <c r="F33" i="2"/>
  <c r="F30" i="2"/>
  <c r="D30" i="2"/>
  <c r="C30" i="2"/>
  <c r="F29" i="2"/>
  <c r="D29" i="2"/>
  <c r="C29" i="2"/>
  <c r="F28" i="2"/>
  <c r="D28" i="2"/>
  <c r="C28" i="2"/>
  <c r="F27" i="2"/>
  <c r="D27" i="2"/>
  <c r="C27" i="2"/>
  <c r="F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F23" i="1"/>
  <c r="G22" i="2"/>
  <c r="D23" i="1"/>
  <c r="E22" i="2" s="1"/>
  <c r="F22" i="1"/>
  <c r="G21" i="2" s="1"/>
  <c r="D22" i="1"/>
  <c r="E21" i="2"/>
  <c r="F21" i="1"/>
  <c r="G20" i="2"/>
  <c r="D21" i="1"/>
  <c r="E20" i="2" s="1"/>
  <c r="F27" i="1"/>
  <c r="G26" i="2" s="1"/>
  <c r="D27" i="1"/>
  <c r="E26" i="2"/>
  <c r="C35" i="1"/>
  <c r="E33" i="2" s="1"/>
  <c r="G14" i="2"/>
  <c r="H53" i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I53" i="1"/>
  <c r="I54" i="1" s="1"/>
  <c r="I55" i="1" s="1"/>
  <c r="I56" i="1" s="1"/>
  <c r="I57" i="1" s="1"/>
  <c r="I58" i="1" s="1"/>
  <c r="I59" i="1" s="1"/>
  <c r="I60" i="1" s="1"/>
  <c r="I61" i="1" s="1"/>
  <c r="I62" i="1" s="1"/>
  <c r="G21" i="4"/>
  <c r="B22" i="4"/>
  <c r="I19" i="4"/>
  <c r="G23" i="2"/>
  <c r="G19" i="4"/>
  <c r="G27" i="4"/>
  <c r="I43" i="2"/>
  <c r="E23" i="2"/>
  <c r="B27" i="4"/>
  <c r="G25" i="4"/>
  <c r="G29" i="4"/>
  <c r="I22" i="4"/>
  <c r="B41" i="2"/>
  <c r="H37" i="2"/>
  <c r="G37" i="2"/>
  <c r="F37" i="2"/>
  <c r="H36" i="2"/>
  <c r="G36" i="2"/>
  <c r="F36" i="2"/>
  <c r="H35" i="2"/>
  <c r="G35" i="2"/>
  <c r="F35" i="2"/>
  <c r="H34" i="2"/>
  <c r="G34" i="2"/>
  <c r="F34" i="2"/>
  <c r="I32" i="2"/>
  <c r="H32" i="2"/>
  <c r="G32" i="2"/>
  <c r="F32" i="2"/>
  <c r="B32" i="2"/>
  <c r="I42" i="2"/>
  <c r="E30" i="2"/>
  <c r="D26" i="1"/>
  <c r="E25" i="2"/>
  <c r="E29" i="2"/>
  <c r="F26" i="1"/>
  <c r="G25" i="2" s="1"/>
  <c r="G11" i="2"/>
  <c r="B11" i="2"/>
  <c r="D20" i="1"/>
  <c r="F20" i="1"/>
  <c r="G19" i="2" s="1"/>
  <c r="B42" i="2"/>
  <c r="B46" i="2"/>
  <c r="B31" i="2"/>
  <c r="B16" i="2"/>
  <c r="B18" i="2"/>
  <c r="B17" i="2"/>
  <c r="F19" i="2"/>
  <c r="D19" i="2"/>
  <c r="C19" i="2"/>
  <c r="D15" i="2"/>
  <c r="E19" i="2"/>
  <c r="I21" i="4" l="1"/>
  <c r="H29" i="2"/>
  <c r="H28" i="1"/>
  <c r="I27" i="2" s="1"/>
  <c r="I29" i="2"/>
  <c r="H29" i="1"/>
  <c r="H28" i="2" s="1"/>
  <c r="B22" i="2"/>
  <c r="H43" i="1"/>
  <c r="I41" i="2" s="1"/>
  <c r="B30" i="2"/>
  <c r="H30" i="2"/>
  <c r="H25" i="1"/>
  <c r="B24" i="2" s="1"/>
  <c r="H20" i="2"/>
  <c r="B20" i="2"/>
  <c r="I22" i="2"/>
  <c r="B19" i="2"/>
  <c r="H19" i="2"/>
  <c r="I19" i="2"/>
  <c r="C37" i="1"/>
  <c r="A37" i="1" s="1"/>
  <c r="B35" i="2" s="1"/>
  <c r="E34" i="2"/>
  <c r="A36" i="1"/>
  <c r="B34" i="2" s="1"/>
  <c r="A35" i="1"/>
  <c r="B33" i="2" s="1"/>
  <c r="B53" i="1"/>
  <c r="E35" i="2"/>
  <c r="C38" i="1"/>
  <c r="E36" i="2" s="1"/>
  <c r="I29" i="4"/>
  <c r="B29" i="4"/>
  <c r="I23" i="4"/>
  <c r="B23" i="4"/>
  <c r="B30" i="4"/>
  <c r="I30" i="4"/>
  <c r="B26" i="4"/>
  <c r="I26" i="4"/>
  <c r="H26" i="1"/>
  <c r="H22" i="1"/>
  <c r="B29" i="2"/>
  <c r="B25" i="4"/>
  <c r="G26" i="4"/>
  <c r="H23" i="2"/>
  <c r="I23" i="2"/>
  <c r="G24" i="2"/>
  <c r="H27" i="1"/>
  <c r="D49" i="3"/>
  <c r="D50" i="3" s="1"/>
  <c r="D51" i="3" s="1"/>
  <c r="D52" i="3" s="1"/>
  <c r="D53" i="3" s="1"/>
  <c r="D54" i="3" s="1"/>
  <c r="B27" i="2" l="1"/>
  <c r="H27" i="2"/>
  <c r="I28" i="2"/>
  <c r="B28" i="2"/>
  <c r="I24" i="2"/>
  <c r="H24" i="2"/>
  <c r="A38" i="1"/>
  <c r="B36" i="2" s="1"/>
  <c r="D51" i="1"/>
  <c r="D52" i="1" s="1"/>
  <c r="D53" i="1" s="1"/>
  <c r="D54" i="1" s="1"/>
  <c r="D55" i="1" s="1"/>
  <c r="D56" i="1" s="1"/>
  <c r="B54" i="1"/>
  <c r="B55" i="1" s="1"/>
  <c r="C39" i="1"/>
  <c r="C40" i="1" s="1"/>
  <c r="E37" i="2"/>
  <c r="H25" i="2"/>
  <c r="B25" i="2"/>
  <c r="I25" i="2"/>
  <c r="I24" i="4"/>
  <c r="B24" i="4"/>
  <c r="B28" i="4"/>
  <c r="I28" i="4"/>
  <c r="B21" i="2"/>
  <c r="H21" i="2"/>
  <c r="I21" i="2"/>
  <c r="H32" i="1"/>
  <c r="B20" i="4"/>
  <c r="I20" i="4"/>
  <c r="H32" i="3"/>
  <c r="H26" i="2"/>
  <c r="B26" i="2"/>
  <c r="I26" i="2"/>
  <c r="A39" i="1" l="1"/>
  <c r="B37" i="2" s="1"/>
  <c r="I31" i="2"/>
  <c r="H48" i="1"/>
  <c r="I46" i="2" s="1"/>
  <c r="I31" i="4"/>
  <c r="H46" i="3"/>
  <c r="I34" i="4" s="1"/>
  <c r="A40" i="1"/>
  <c r="B38" i="2" s="1"/>
  <c r="E38" i="2"/>
  <c r="C41" i="1"/>
  <c r="C42" i="1" l="1"/>
  <c r="E39" i="2"/>
  <c r="A41" i="1"/>
  <c r="B39" i="2" s="1"/>
  <c r="I49" i="2"/>
  <c r="D52" i="2"/>
  <c r="I48" i="2"/>
  <c r="I36" i="4"/>
  <c r="D39" i="4"/>
  <c r="I37" i="4"/>
  <c r="A42" i="1" l="1"/>
  <c r="B40" i="2" s="1"/>
  <c r="E40" i="2"/>
</calcChain>
</file>

<file path=xl/sharedStrings.xml><?xml version="1.0" encoding="utf-8"?>
<sst xmlns="http://schemas.openxmlformats.org/spreadsheetml/2006/main" count="270" uniqueCount="124">
  <si>
    <t>Arrival date</t>
  </si>
  <si>
    <t>Departure date</t>
  </si>
  <si>
    <t>Nights</t>
  </si>
  <si>
    <t>TOTAL €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</si>
  <si>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</si>
  <si>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</si>
  <si>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</si>
  <si>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</si>
  <si>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</si>
  <si>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</si>
  <si>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</si>
  <si>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</si>
  <si>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INVOICE CAN BE PRINTED FROM THE 2ND LIST</t>
  </si>
  <si>
    <t>INVOICE no.:</t>
  </si>
  <si>
    <t>Date:</t>
  </si>
  <si>
    <t>To: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</si>
  <si>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</si>
  <si>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</si>
  <si>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</si>
  <si>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</si>
  <si>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</si>
  <si>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</si>
  <si>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</si>
  <si>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</si>
  <si>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</si>
  <si>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</si>
  <si>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</si>
  <si>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</si>
  <si>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</si>
  <si>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</si>
  <si>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</si>
  <si>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</si>
  <si>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 xml:space="preserve">181 060 351/0600
</t>
  </si>
  <si>
    <t>MONETA MONEY BANK</t>
  </si>
  <si>
    <t>ARRIVAL</t>
  </si>
  <si>
    <t>DEPARTURE</t>
  </si>
  <si>
    <t>COUNTRY</t>
  </si>
  <si>
    <t>IMPORTANT: FILL UP THE GREY CELLS</t>
  </si>
  <si>
    <t>e-mail: czechjudo@czechjudo.cz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</si>
  <si>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</si>
  <si>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</si>
  <si>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</si>
  <si>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</si>
  <si>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</si>
  <si>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</si>
  <si>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</si>
  <si>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</si>
  <si>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</si>
  <si>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</si>
  <si>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</si>
  <si>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</si>
  <si>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</si>
  <si>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</si>
  <si>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</si>
  <si>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</si>
  <si>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</si>
  <si>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</si>
  <si>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</si>
  <si>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</si>
  <si>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</si>
  <si>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</si>
  <si>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</si>
  <si>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</si>
  <si>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</si>
  <si>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Latvia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</si>
  <si>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</si>
  <si>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</si>
  <si>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</si>
  <si>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</si>
  <si>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</si>
  <si>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</si>
  <si>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</si>
  <si>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</si>
  <si>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</si>
  <si>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</si>
  <si>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</si>
  <si>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</si>
  <si>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</si>
  <si>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</si>
  <si>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</si>
  <si>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</si>
  <si>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</si>
  <si>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PAID IN CASH</t>
  </si>
  <si>
    <t>North Macedonian Judo Federation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</si>
  <si>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</si>
  <si>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</si>
  <si>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</si>
  <si>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</si>
  <si>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</si>
  <si>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</si>
  <si>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MEALS</t>
  </si>
  <si>
    <t>Israel Judo Association</t>
  </si>
  <si>
    <t>Italian Judo Federation</t>
  </si>
  <si>
    <t>Kosovo Judo Federation</t>
  </si>
  <si>
    <t>Liechtenstein Judo Federation</t>
  </si>
  <si>
    <t>Single BB</t>
  </si>
  <si>
    <t>Double BB</t>
  </si>
  <si>
    <t>NON EJU FEDERATION</t>
  </si>
  <si>
    <t>No. of lunches</t>
  </si>
  <si>
    <t>No. of dinners</t>
  </si>
  <si>
    <t>MEALS TOTAL</t>
  </si>
  <si>
    <t>No. of athletes (EJU fee)</t>
  </si>
  <si>
    <t>A category</t>
  </si>
  <si>
    <t>B category</t>
  </si>
  <si>
    <t>ACCOMMODATION TOTAL</t>
  </si>
  <si>
    <t>Single FB</t>
  </si>
  <si>
    <t>Double FB</t>
  </si>
  <si>
    <t>Triple FB</t>
  </si>
  <si>
    <t>Transport</t>
  </si>
  <si>
    <t>EJU fee</t>
  </si>
  <si>
    <t>FORMS (PACKAGE)</t>
  </si>
  <si>
    <t>REFUND</t>
  </si>
  <si>
    <t>FORMS (non-package)</t>
  </si>
  <si>
    <t>INVOICE CAN BE PRINTED FROM THE 4TH LIST</t>
  </si>
  <si>
    <t>Teplice Cadet European Cup</t>
  </si>
  <si>
    <t>ACCOMMODATION B&amp;B</t>
  </si>
  <si>
    <t>ACCOMMODATION FULL BOARD PACKAGE</t>
  </si>
  <si>
    <t>No. of persons transported from the airport and back</t>
  </si>
  <si>
    <t>Category B *** Full Board package (5 nights min.)</t>
  </si>
  <si>
    <t>No. of persons booking own accommodation during the tournament  (Tournament Service fee)</t>
  </si>
  <si>
    <t>No. of persons booking own accommodation during the training camp (Training Camp Service fee)</t>
  </si>
  <si>
    <t>HOTEL (2 nights min.)</t>
  </si>
  <si>
    <t>Please send before March 2, 2026, to hotel@czechjudo.cz</t>
  </si>
  <si>
    <t>No. of lunches in the 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</si>
</sst>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Kč&quot;_-;\-* #,##0.00\ &quot;Kč&quot;_-;_-* &quot;-&quot;??\ &quot;Kč&quot;_-;_-@_-"/>
    <numFmt numFmtId="164" formatCode="#,##0\ [$€-1]"/>
    <numFmt numFmtId="165" formatCode="d/m;@"/>
    <numFmt numFmtId="166" formatCode="[$-20000]ddd\,\ mmm\ dd"/>
    <numFmt numFmtId="167" formatCode="00"/>
    <numFmt numFmtId="168" formatCode="[$-409]dddd"/>
    <numFmt numFmtId="169" formatCode="[$-409]mmmm\ d\,\ yyyy;@"/>
    <numFmt numFmtId="170" formatCode="dd/mm/yy;@"/>
    <numFmt numFmtId="171" formatCode="[$-F800]dddd\,\ mmmm\ dd\,\ yyyy"/>
    <numFmt numFmtId="172" formatCode="_-* #,##0.00\ [$€-1]_-;\-* #,##0.00\ [$€-1]_-;_-* &quot;-&quot;??\ [$€-1]_-;_-@_-"/>
  </numFmts>
  <fonts count="3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0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15" fillId="0" borderId="15" xfId="0" applyFont="1" applyBorder="1" applyProtection="1"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16" xfId="0" applyFont="1" applyBorder="1" applyProtection="1">
      <protection hidden="1"/>
    </xf>
    <xf numFmtId="0" fontId="16" fillId="0" borderId="0" xfId="0" applyFont="1" applyProtection="1">
      <protection hidden="1"/>
    </xf>
    <xf numFmtId="0" fontId="16" fillId="0" borderId="16" xfId="0" applyFont="1" applyBorder="1" applyProtection="1">
      <protection hidden="1"/>
    </xf>
    <xf numFmtId="0" fontId="15" fillId="0" borderId="12" xfId="0" applyFont="1" applyBorder="1" applyProtection="1">
      <protection hidden="1"/>
    </xf>
    <xf numFmtId="0" fontId="15" fillId="0" borderId="13" xfId="0" applyFont="1" applyBorder="1" applyProtection="1">
      <protection hidden="1"/>
    </xf>
    <xf numFmtId="0" fontId="15" fillId="0" borderId="14" xfId="0" applyFont="1" applyBorder="1" applyProtection="1">
      <protection hidden="1"/>
    </xf>
    <xf numFmtId="0" fontId="15" fillId="3" borderId="0" xfId="0" applyFont="1" applyFill="1" applyProtection="1">
      <protection hidden="1"/>
    </xf>
    <xf numFmtId="0" fontId="15" fillId="3" borderId="16" xfId="0" applyFont="1" applyFill="1" applyBorder="1" applyProtection="1">
      <protection hidden="1"/>
    </xf>
    <xf numFmtId="0" fontId="15" fillId="3" borderId="15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hidden="1"/>
    </xf>
    <xf numFmtId="0" fontId="15" fillId="3" borderId="0" xfId="0" applyFont="1" applyFill="1" applyAlignment="1" applyProtection="1">
      <alignment horizontal="left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4" fontId="21" fillId="8" borderId="4" xfId="0" applyNumberFormat="1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166" fontId="26" fillId="7" borderId="0" xfId="0" applyNumberFormat="1" applyFont="1" applyFill="1" applyProtection="1">
      <protection hidden="1"/>
    </xf>
    <xf numFmtId="14" fontId="0" fillId="7" borderId="0" xfId="0" applyNumberFormat="1" applyFill="1" applyProtection="1">
      <protection hidden="1"/>
    </xf>
    <xf numFmtId="166" fontId="27" fillId="7" borderId="0" xfId="0" applyNumberFormat="1" applyFont="1" applyFill="1" applyProtection="1">
      <protection hidden="1"/>
    </xf>
    <xf numFmtId="1" fontId="0" fillId="7" borderId="0" xfId="0" applyNumberFormat="1" applyFill="1" applyProtection="1">
      <protection hidden="1"/>
    </xf>
    <xf numFmtId="167" fontId="0" fillId="7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vertical="center" wrapText="1"/>
      <protection hidden="1"/>
    </xf>
    <xf numFmtId="165" fontId="1" fillId="0" borderId="1" xfId="0" applyNumberFormat="1" applyFont="1" applyBorder="1" applyAlignment="1" applyProtection="1">
      <alignment horizontal="center" vertical="center" wrapText="1"/>
      <protection hidden="1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21" xfId="0" applyNumberFormat="1" applyFont="1" applyBorder="1" applyAlignment="1" applyProtection="1">
      <alignment vertical="center" wrapText="1"/>
      <protection hidden="1"/>
    </xf>
    <xf numFmtId="164" fontId="25" fillId="0" borderId="26" xfId="0" applyNumberFormat="1" applyFont="1" applyBorder="1" applyAlignment="1" applyProtection="1">
      <alignment vertical="center" wrapText="1"/>
      <protection hidden="1"/>
    </xf>
    <xf numFmtId="170" fontId="1" fillId="0" borderId="1" xfId="0" applyNumberFormat="1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164" fontId="25" fillId="0" borderId="34" xfId="0" applyNumberFormat="1" applyFont="1" applyBorder="1" applyAlignment="1" applyProtection="1">
      <alignment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locked="0" hidden="1"/>
    </xf>
    <xf numFmtId="164" fontId="28" fillId="9" borderId="1" xfId="0" applyNumberFormat="1" applyFont="1" applyFill="1" applyBorder="1" applyProtection="1">
      <protection hidden="1"/>
    </xf>
    <xf numFmtId="0" fontId="1" fillId="11" borderId="1" xfId="0" applyFont="1" applyFill="1" applyBorder="1" applyProtection="1">
      <protection hidden="1"/>
    </xf>
    <xf numFmtId="0" fontId="1" fillId="11" borderId="1" xfId="0" applyFont="1" applyFill="1" applyBorder="1" applyAlignment="1" applyProtection="1">
      <alignment horizontal="center"/>
      <protection hidden="1"/>
    </xf>
    <xf numFmtId="1" fontId="1" fillId="11" borderId="1" xfId="0" applyNumberFormat="1" applyFont="1" applyFill="1" applyBorder="1" applyAlignment="1" applyProtection="1">
      <alignment horizontal="center"/>
      <protection hidden="1"/>
    </xf>
    <xf numFmtId="164" fontId="1" fillId="11" borderId="1" xfId="0" applyNumberFormat="1" applyFont="1" applyFill="1" applyBorder="1" applyAlignment="1" applyProtection="1">
      <alignment horizontal="center"/>
      <protection hidden="1"/>
    </xf>
    <xf numFmtId="164" fontId="18" fillId="11" borderId="5" xfId="0" applyNumberFormat="1" applyFont="1" applyFill="1" applyBorder="1" applyAlignment="1" applyProtection="1">
      <alignment horizontal="right" vertical="center"/>
      <protection hidden="1"/>
    </xf>
    <xf numFmtId="0" fontId="29" fillId="12" borderId="1" xfId="0" applyFont="1" applyFill="1" applyBorder="1" applyAlignment="1" applyProtection="1">
      <alignment horizontal="center" vertical="center"/>
      <protection hidden="1"/>
    </xf>
    <xf numFmtId="0" fontId="1" fillId="13" borderId="1" xfId="0" applyFont="1" applyFill="1" applyBorder="1" applyProtection="1">
      <protection hidden="1"/>
    </xf>
    <xf numFmtId="0" fontId="1" fillId="13" borderId="1" xfId="0" applyFont="1" applyFill="1" applyBorder="1" applyAlignment="1" applyProtection="1">
      <alignment horizontal="center"/>
      <protection hidden="1"/>
    </xf>
    <xf numFmtId="1" fontId="1" fillId="13" borderId="1" xfId="0" applyNumberFormat="1" applyFont="1" applyFill="1" applyBorder="1" applyAlignment="1" applyProtection="1">
      <alignment horizontal="center"/>
      <protection hidden="1"/>
    </xf>
    <xf numFmtId="164" fontId="1" fillId="13" borderId="1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/>
    <xf numFmtId="171" fontId="0" fillId="0" borderId="0" xfId="0" applyNumberFormat="1"/>
    <xf numFmtId="172" fontId="0" fillId="0" borderId="0" xfId="1" applyNumberFormat="1" applyFont="1"/>
    <xf numFmtId="0" fontId="23" fillId="6" borderId="5" xfId="0" applyFont="1" applyFill="1" applyBorder="1" applyAlignment="1" applyProtection="1">
      <alignment horizontal="center" vertical="center" wrapText="1"/>
      <protection hidden="1"/>
    </xf>
    <xf numFmtId="0" fontId="23" fillId="6" borderId="6" xfId="0" applyFont="1" applyFill="1" applyBorder="1" applyAlignment="1" applyProtection="1">
      <alignment horizontal="center" vertical="center" wrapText="1"/>
      <protection hidden="1"/>
    </xf>
    <xf numFmtId="0" fontId="23" fillId="6" borderId="4" xfId="0" applyFont="1" applyFill="1" applyBorder="1" applyAlignment="1" applyProtection="1">
      <alignment horizontal="center" vertical="center" wrapText="1"/>
      <protection hidden="1"/>
    </xf>
    <xf numFmtId="164" fontId="24" fillId="6" borderId="5" xfId="0" applyNumberFormat="1" applyFont="1" applyFill="1" applyBorder="1" applyAlignment="1" applyProtection="1">
      <alignment horizontal="center" vertical="center"/>
      <protection hidden="1"/>
    </xf>
    <xf numFmtId="164" fontId="24" fillId="6" borderId="4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5" borderId="5" xfId="0" applyFont="1" applyFill="1" applyBorder="1" applyAlignment="1" applyProtection="1">
      <alignment horizontal="center" vertical="center"/>
      <protection hidden="1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0" fontId="21" fillId="9" borderId="4" xfId="0" applyFont="1" applyFill="1" applyBorder="1" applyAlignment="1" applyProtection="1">
      <alignment horizontal="center"/>
      <protection hidden="1"/>
    </xf>
    <xf numFmtId="164" fontId="21" fillId="9" borderId="5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Alignment="1" applyProtection="1">
      <alignment horizontal="center"/>
      <protection hidden="1"/>
    </xf>
    <xf numFmtId="0" fontId="18" fillId="11" borderId="5" xfId="0" applyFont="1" applyFill="1" applyBorder="1" applyAlignment="1" applyProtection="1">
      <alignment horizontal="center"/>
      <protection hidden="1"/>
    </xf>
    <xf numFmtId="0" fontId="18" fillId="11" borderId="6" xfId="0" applyFont="1" applyFill="1" applyBorder="1" applyAlignment="1" applyProtection="1">
      <alignment horizontal="center"/>
      <protection hidden="1"/>
    </xf>
    <xf numFmtId="0" fontId="18" fillId="11" borderId="4" xfId="0" applyFont="1" applyFill="1" applyBorder="1" applyAlignment="1" applyProtection="1">
      <alignment horizontal="center"/>
      <protection hidden="1"/>
    </xf>
    <xf numFmtId="164" fontId="18" fillId="11" borderId="1" xfId="0" applyNumberFormat="1" applyFont="1" applyFill="1" applyBorder="1" applyAlignment="1" applyProtection="1">
      <alignment horizontal="center" vertical="center"/>
      <protection hidden="1"/>
    </xf>
    <xf numFmtId="0" fontId="21" fillId="8" borderId="5" xfId="0" applyFont="1" applyFill="1" applyBorder="1" applyAlignment="1" applyProtection="1">
      <alignment horizontal="center"/>
      <protection hidden="1"/>
    </xf>
    <xf numFmtId="0" fontId="21" fillId="8" borderId="6" xfId="0" applyFont="1" applyFill="1" applyBorder="1" applyAlignment="1" applyProtection="1">
      <alignment horizontal="center"/>
      <protection hidden="1"/>
    </xf>
    <xf numFmtId="0" fontId="21" fillId="8" borderId="4" xfId="0" applyFont="1" applyFill="1" applyBorder="1" applyAlignment="1" applyProtection="1">
      <alignment horizontal="center"/>
      <protection hidden="1"/>
    </xf>
    <xf numFmtId="164" fontId="21" fillId="8" borderId="5" xfId="0" applyNumberFormat="1" applyFont="1" applyFill="1" applyBorder="1" applyAlignment="1" applyProtection="1">
      <alignment horizontal="center"/>
      <protection hidden="1"/>
    </xf>
    <xf numFmtId="164" fontId="21" fillId="8" borderId="4" xfId="0" applyNumberFormat="1" applyFont="1" applyFill="1" applyBorder="1" applyAlignment="1" applyProtection="1">
      <alignment horizontal="center"/>
      <protection hidden="1"/>
    </xf>
    <xf numFmtId="0" fontId="28" fillId="9" borderId="1" xfId="0" applyFont="1" applyFill="1" applyBorder="1" applyAlignment="1" applyProtection="1">
      <alignment horizontal="center" vertical="center" wrapText="1"/>
      <protection hidden="1"/>
    </xf>
    <xf numFmtId="0" fontId="21" fillId="9" borderId="35" xfId="0" applyFont="1" applyFill="1" applyBorder="1" applyAlignment="1" applyProtection="1">
      <alignment horizontal="center" vertical="center"/>
      <protection hidden="1"/>
    </xf>
    <xf numFmtId="0" fontId="21" fillId="9" borderId="36" xfId="0" applyFont="1" applyFill="1" applyBorder="1" applyAlignment="1" applyProtection="1">
      <alignment horizontal="center" vertical="center"/>
      <protection hidden="1"/>
    </xf>
    <xf numFmtId="0" fontId="21" fillId="9" borderId="37" xfId="0" applyFont="1" applyFill="1" applyBorder="1" applyAlignment="1" applyProtection="1">
      <alignment horizontal="center" vertical="center"/>
      <protection hidden="1"/>
    </xf>
    <xf numFmtId="0" fontId="21" fillId="9" borderId="38" xfId="0" applyFont="1" applyFill="1" applyBorder="1" applyAlignment="1" applyProtection="1">
      <alignment horizontal="center" vertical="center"/>
      <protection hidden="1"/>
    </xf>
    <xf numFmtId="0" fontId="21" fillId="9" borderId="11" xfId="0" applyFont="1" applyFill="1" applyBorder="1" applyAlignment="1" applyProtection="1">
      <alignment horizontal="center" vertical="center"/>
      <protection hidden="1"/>
    </xf>
    <xf numFmtId="0" fontId="21" fillId="9" borderId="39" xfId="0" applyFont="1" applyFill="1" applyBorder="1" applyAlignment="1" applyProtection="1">
      <alignment horizontal="center" vertical="center"/>
      <protection hidden="1"/>
    </xf>
    <xf numFmtId="164" fontId="1" fillId="13" borderId="5" xfId="0" applyNumberFormat="1" applyFont="1" applyFill="1" applyBorder="1" applyAlignment="1" applyProtection="1">
      <alignment horizontal="center"/>
      <protection hidden="1"/>
    </xf>
    <xf numFmtId="164" fontId="1" fillId="13" borderId="4" xfId="0" applyNumberFormat="1" applyFont="1" applyFill="1" applyBorder="1" applyAlignment="1" applyProtection="1">
      <alignment horizontal="center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18" fillId="4" borderId="4" xfId="0" applyFont="1" applyFill="1" applyBorder="1" applyAlignment="1" applyProtection="1">
      <alignment horizontal="center"/>
      <protection hidden="1"/>
    </xf>
    <xf numFmtId="164" fontId="18" fillId="4" borderId="5" xfId="0" applyNumberFormat="1" applyFont="1" applyFill="1" applyBorder="1" applyAlignment="1" applyProtection="1">
      <alignment horizontal="center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164" fontId="1" fillId="11" borderId="5" xfId="0" applyNumberFormat="1" applyFont="1" applyFill="1" applyBorder="1" applyAlignment="1" applyProtection="1">
      <alignment horizontal="center"/>
      <protection hidden="1"/>
    </xf>
    <xf numFmtId="164" fontId="1" fillId="11" borderId="4" xfId="0" applyNumberFormat="1" applyFont="1" applyFill="1" applyBorder="1" applyAlignment="1" applyProtection="1">
      <alignment horizontal="center"/>
      <protection hidden="1"/>
    </xf>
    <xf numFmtId="0" fontId="18" fillId="4" borderId="1" xfId="0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0" fontId="29" fillId="4" borderId="2" xfId="0" applyFont="1" applyFill="1" applyBorder="1" applyAlignment="1" applyProtection="1">
      <alignment horizontal="center" vertical="center" wrapText="1"/>
      <protection hidden="1"/>
    </xf>
    <xf numFmtId="0" fontId="29" fillId="4" borderId="3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6" xfId="0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33" xfId="0" applyFont="1" applyFill="1" applyBorder="1" applyAlignment="1" applyProtection="1">
      <alignment horizontal="center" vertical="center" wrapText="1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3" borderId="13" xfId="0" applyFont="1" applyFill="1" applyBorder="1" applyAlignment="1" applyProtection="1">
      <alignment horizontal="center" vertical="center" wrapText="1"/>
      <protection hidden="1"/>
    </xf>
    <xf numFmtId="0" fontId="1" fillId="3" borderId="42" xfId="0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25" fillId="0" borderId="7" xfId="0" applyFont="1" applyBorder="1" applyAlignment="1" applyProtection="1">
      <alignment horizontal="center" vertical="center" wrapText="1"/>
      <protection hidden="1"/>
    </xf>
    <xf numFmtId="0" fontId="25" fillId="0" borderId="8" xfId="0" applyFont="1" applyBorder="1" applyAlignment="1" applyProtection="1">
      <alignment horizontal="center" vertical="center" wrapText="1"/>
      <protection hidden="1"/>
    </xf>
    <xf numFmtId="0" fontId="25" fillId="0" borderId="33" xfId="0" applyFont="1" applyBorder="1" applyAlignment="1" applyProtection="1">
      <alignment horizontal="center" vertical="center" wrapText="1"/>
      <protection hidden="1"/>
    </xf>
    <xf numFmtId="0" fontId="25" fillId="0" borderId="23" xfId="0" applyFont="1" applyBorder="1" applyAlignment="1" applyProtection="1">
      <alignment horizontal="center" vertical="center" wrapText="1"/>
      <protection hidden="1"/>
    </xf>
    <xf numFmtId="0" fontId="25" fillId="0" borderId="24" xfId="0" applyFont="1" applyBorder="1" applyAlignment="1" applyProtection="1">
      <alignment horizontal="center" vertical="center" wrapText="1"/>
      <protection hidden="1"/>
    </xf>
    <xf numFmtId="0" fontId="25" fillId="0" borderId="25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18" xfId="0" applyFont="1" applyBorder="1" applyAlignment="1" applyProtection="1">
      <alignment horizontal="center"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43" xfId="0" applyFont="1" applyBorder="1" applyAlignment="1" applyProtection="1">
      <alignment horizontal="center" vertical="center" wrapText="1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7" fillId="0" borderId="30" xfId="0" applyFont="1" applyBorder="1" applyAlignment="1" applyProtection="1">
      <alignment horizontal="center" vertical="center" wrapText="1"/>
      <protection hidden="1"/>
    </xf>
    <xf numFmtId="0" fontId="17" fillId="0" borderId="31" xfId="0" applyFont="1" applyBorder="1" applyAlignment="1" applyProtection="1">
      <alignment horizontal="center" vertical="center" wrapText="1"/>
      <protection hidden="1"/>
    </xf>
    <xf numFmtId="0" fontId="17" fillId="0" borderId="15" xfId="0" applyFont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7" fillId="0" borderId="12" xfId="0" applyFont="1" applyBorder="1" applyAlignment="1" applyProtection="1">
      <alignment horizontal="center" vertical="center" wrapText="1"/>
      <protection hidden="1"/>
    </xf>
    <xf numFmtId="0" fontId="17" fillId="0" borderId="13" xfId="0" applyFont="1" applyBorder="1" applyAlignment="1" applyProtection="1">
      <alignment horizontal="center" vertical="center" wrapText="1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left"/>
      <protection hidden="1"/>
    </xf>
    <xf numFmtId="14" fontId="6" fillId="0" borderId="0" xfId="0" applyNumberFormat="1" applyFont="1" applyAlignment="1" applyProtection="1">
      <alignment horizontal="left"/>
      <protection hidden="1"/>
    </xf>
    <xf numFmtId="168" fontId="18" fillId="10" borderId="5" xfId="0" applyNumberFormat="1" applyFont="1" applyFill="1" applyBorder="1" applyAlignment="1" applyProtection="1">
      <alignment horizontal="center" vertical="center"/>
      <protection hidden="1"/>
    </xf>
    <xf numFmtId="168" fontId="18" fillId="10" borderId="4" xfId="0" applyNumberFormat="1" applyFont="1" applyFill="1" applyBorder="1" applyAlignment="1" applyProtection="1">
      <alignment horizontal="center" vertical="center"/>
      <protection hidden="1"/>
    </xf>
    <xf numFmtId="169" fontId="18" fillId="10" borderId="5" xfId="0" applyNumberFormat="1" applyFont="1" applyFill="1" applyBorder="1" applyAlignment="1" applyProtection="1">
      <alignment horizontal="center" vertical="center"/>
      <protection hidden="1"/>
    </xf>
    <xf numFmtId="169" fontId="18" fillId="10" borderId="4" xfId="0" applyNumberFormat="1" applyFont="1" applyFill="1" applyBorder="1" applyAlignment="1" applyProtection="1">
      <alignment horizontal="center" vertical="center"/>
      <protection hidden="1"/>
    </xf>
    <xf numFmtId="164" fontId="1" fillId="10" borderId="1" xfId="0" applyNumberFormat="1" applyFont="1" applyFill="1" applyBorder="1" applyAlignment="1" applyProtection="1">
      <alignment horizontal="center"/>
      <protection hidden="1"/>
    </xf>
    <xf numFmtId="0" fontId="21" fillId="8" borderId="5" xfId="0" applyFont="1" applyFill="1" applyBorder="1" applyAlignment="1" applyProtection="1">
      <alignment horizontal="center" wrapText="1"/>
      <protection hidden="1"/>
    </xf>
    <xf numFmtId="0" fontId="21" fillId="8" borderId="6" xfId="0" applyFont="1" applyFill="1" applyBorder="1" applyAlignment="1" applyProtection="1">
      <alignment horizontal="center" wrapText="1"/>
      <protection hidden="1"/>
    </xf>
    <xf numFmtId="0" fontId="21" fillId="8" borderId="4" xfId="0" applyFont="1" applyFill="1" applyBorder="1" applyAlignment="1" applyProtection="1">
      <alignment horizontal="center" wrapText="1"/>
      <protection hidden="1"/>
    </xf>
    <xf numFmtId="168" fontId="1" fillId="0" borderId="40" xfId="0" applyNumberFormat="1" applyFont="1" applyBorder="1" applyAlignment="1" applyProtection="1">
      <alignment horizontal="center" vertical="center" wrapText="1"/>
      <protection hidden="1"/>
    </xf>
    <xf numFmtId="168" fontId="1" fillId="0" borderId="6" xfId="0" applyNumberFormat="1" applyFont="1" applyBorder="1" applyAlignment="1" applyProtection="1">
      <alignment horizontal="center" vertical="center" wrapText="1"/>
      <protection hidden="1"/>
    </xf>
    <xf numFmtId="168" fontId="1" fillId="0" borderId="4" xfId="0" applyNumberFormat="1" applyFont="1" applyBorder="1" applyAlignment="1" applyProtection="1">
      <alignment horizontal="center" vertical="center" wrapText="1"/>
      <protection hidden="1"/>
    </xf>
    <xf numFmtId="0" fontId="25" fillId="0" borderId="17" xfId="0" applyFont="1" applyBorder="1" applyAlignment="1" applyProtection="1">
      <alignment horizontal="center" vertical="center" wrapText="1"/>
      <protection hidden="1"/>
    </xf>
    <xf numFmtId="0" fontId="25" fillId="0" borderId="18" xfId="0" applyFont="1" applyBorder="1" applyAlignment="1" applyProtection="1">
      <alignment horizontal="center" vertical="center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15241</xdr:rowOff>
    </xdr:from>
    <xdr:to>
      <xdr:col>8</xdr:col>
      <xdr:colOff>200967</xdr:colOff>
      <xdr:row>2</xdr:row>
      <xdr:rowOff>228601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24FFAE68-BF59-4550-912D-6D1387C18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1"/>
          <a:ext cx="8064807" cy="1021080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301450</xdr:colOff>
      <xdr:row>0</xdr:row>
      <xdr:rowOff>33494</xdr:rowOff>
    </xdr:from>
    <xdr:to>
      <xdr:col>8</xdr:col>
      <xdr:colOff>495048</xdr:colOff>
      <xdr:row>2</xdr:row>
      <xdr:rowOff>175343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A38B3A5-7F79-469B-B066-14555CC70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450" y="33494"/>
          <a:ext cx="8064807" cy="1021080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7E8B5-A124-4EFB-9C94-2F8B41C790D0}">
  <sheetPr>
    <tabColor rgb="FF92D050"/>
  </sheetPr>
  <dimension ref="A1:O72"/>
  <sheetViews>
    <sheetView showZeros="0" tabSelected="1" workbookViewId="0">
      <selection activeCell="B8" sqref="B8:I8"/>
    </sheetView>
  </sheetViews>
  <sheetFormatPr defaultRowHeight="14.4" x14ac:dyDescent="0.3"/>
  <cols>
    <col min="1" max="1" width="29.33203125" customWidth="1"/>
    <col min="2" max="2" width="10.44140625" customWidth="1"/>
    <col min="3" max="3" width="11.44140625" bestFit="1" customWidth="1"/>
    <col min="4" max="4" width="14.44140625" bestFit="1" customWidth="1"/>
    <col min="5" max="5" width="16.33203125" bestFit="1" customWidth="1"/>
    <col min="6" max="6" width="11.6640625" customWidth="1"/>
    <col min="7" max="7" width="9.33203125"/>
    <col min="8" max="8" width="11.6640625" bestFit="1" customWidth="1"/>
    <col min="9" max="9" width="10.44140625" customWidth="1"/>
    <col min="12" max="12" width="20.21875" bestFit="1" customWidth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</row>
    <row r="2" spans="1:12" ht="49.2" customHeigh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12" ht="29.4" x14ac:dyDescent="0.45">
      <c r="A3" s="133" t="s">
        <v>114</v>
      </c>
      <c r="B3" s="133"/>
      <c r="C3" s="133"/>
      <c r="D3" s="133"/>
      <c r="E3" s="133"/>
      <c r="F3" s="133"/>
      <c r="G3" s="133"/>
      <c r="H3" s="133"/>
      <c r="I3" s="133"/>
    </row>
    <row r="4" spans="1:12" ht="29.4" x14ac:dyDescent="0.45">
      <c r="A4" s="133">
        <v>2026</v>
      </c>
      <c r="B4" s="133"/>
      <c r="C4" s="133"/>
      <c r="D4" s="133"/>
      <c r="E4" s="133"/>
      <c r="F4" s="133"/>
      <c r="G4" s="133"/>
      <c r="H4" s="133"/>
      <c r="I4" s="133"/>
    </row>
    <row r="5" spans="1:12" ht="29.4" x14ac:dyDescent="0.45">
      <c r="A5" s="133" t="s">
        <v>110</v>
      </c>
      <c r="B5" s="133"/>
      <c r="C5" s="133"/>
      <c r="D5" s="133"/>
      <c r="E5" s="133"/>
      <c r="F5" s="133"/>
      <c r="G5" s="133"/>
      <c r="H5" s="133"/>
      <c r="I5" s="133"/>
    </row>
    <row r="6" spans="1:12" ht="34.799999999999997" x14ac:dyDescent="0.3">
      <c r="A6" s="134" t="s">
        <v>37</v>
      </c>
      <c r="B6" s="134"/>
      <c r="C6" s="134"/>
      <c r="D6" s="134"/>
      <c r="E6" s="134"/>
      <c r="F6" s="134"/>
      <c r="G6" s="134"/>
      <c r="H6" s="134"/>
      <c r="I6" s="134"/>
    </row>
    <row r="7" spans="1:12" ht="17.399999999999999" x14ac:dyDescent="0.3">
      <c r="A7" s="28"/>
      <c r="B7" s="28"/>
      <c r="C7" s="28"/>
      <c r="D7" s="28"/>
      <c r="E7" s="28"/>
      <c r="F7" s="28"/>
      <c r="G7" s="28"/>
      <c r="H7" s="28"/>
      <c r="I7" s="28"/>
    </row>
    <row r="8" spans="1:12" ht="31.2" customHeight="1" x14ac:dyDescent="0.3">
      <c r="A8" s="29" t="s">
        <v>36</v>
      </c>
      <c r="B8" s="135" t="s">
        <v>52</v>
      </c>
      <c r="C8" s="135"/>
      <c r="D8" s="135"/>
      <c r="E8" s="135"/>
      <c r="F8" s="135"/>
      <c r="G8" s="135"/>
      <c r="H8" s="135"/>
      <c r="I8" s="135"/>
    </row>
    <row r="9" spans="1:12" ht="17.399999999999999" x14ac:dyDescent="0.3">
      <c r="A9" s="122" t="s">
        <v>34</v>
      </c>
      <c r="B9" s="123"/>
      <c r="C9" s="123"/>
      <c r="D9" s="123"/>
      <c r="E9" s="124"/>
      <c r="F9" s="136" t="s">
        <v>35</v>
      </c>
      <c r="G9" s="137"/>
      <c r="H9" s="137"/>
      <c r="I9" s="137"/>
    </row>
    <row r="10" spans="1:12" x14ac:dyDescent="0.3">
      <c r="A10" s="138" t="s">
        <v>0</v>
      </c>
      <c r="B10" s="140" t="s">
        <v>8</v>
      </c>
      <c r="C10" s="140"/>
      <c r="D10" s="138" t="s">
        <v>9</v>
      </c>
      <c r="E10" s="138" t="s">
        <v>11</v>
      </c>
      <c r="F10" s="141" t="s">
        <v>1</v>
      </c>
      <c r="G10" s="143" t="s">
        <v>10</v>
      </c>
      <c r="H10" s="143"/>
      <c r="I10" s="141" t="s">
        <v>11</v>
      </c>
    </row>
    <row r="11" spans="1:12" x14ac:dyDescent="0.3">
      <c r="A11" s="139"/>
      <c r="B11" s="37" t="s">
        <v>39</v>
      </c>
      <c r="C11" s="38" t="s">
        <v>40</v>
      </c>
      <c r="D11" s="139"/>
      <c r="E11" s="139"/>
      <c r="F11" s="142"/>
      <c r="G11" s="39" t="s">
        <v>39</v>
      </c>
      <c r="H11" s="40" t="s">
        <v>40</v>
      </c>
      <c r="I11" s="142"/>
    </row>
    <row r="12" spans="1:12" x14ac:dyDescent="0.3">
      <c r="A12" s="48"/>
      <c r="B12" s="41"/>
      <c r="C12" s="42"/>
      <c r="D12" s="22"/>
      <c r="E12" s="22"/>
      <c r="F12" s="48"/>
      <c r="G12" s="41"/>
      <c r="H12" s="42"/>
      <c r="I12" s="23"/>
    </row>
    <row r="13" spans="1:12" x14ac:dyDescent="0.3">
      <c r="A13" s="48"/>
      <c r="B13" s="41"/>
      <c r="C13" s="42"/>
      <c r="D13" s="22"/>
      <c r="E13" s="22"/>
      <c r="F13" s="48"/>
      <c r="G13" s="41"/>
      <c r="H13" s="42"/>
      <c r="I13" s="23"/>
      <c r="L13" s="82"/>
    </row>
    <row r="14" spans="1:12" x14ac:dyDescent="0.3">
      <c r="A14" s="48"/>
      <c r="B14" s="41"/>
      <c r="C14" s="42"/>
      <c r="D14" s="22"/>
      <c r="E14" s="22"/>
      <c r="F14" s="48"/>
      <c r="G14" s="41"/>
      <c r="H14" s="42"/>
      <c r="I14" s="23"/>
      <c r="L14" s="82"/>
    </row>
    <row r="15" spans="1:12" x14ac:dyDescent="0.3">
      <c r="A15" s="48"/>
      <c r="B15" s="41"/>
      <c r="C15" s="42"/>
      <c r="D15" s="22"/>
      <c r="E15" s="22"/>
      <c r="F15" s="48"/>
      <c r="G15" s="41"/>
      <c r="H15" s="42"/>
      <c r="I15" s="23"/>
      <c r="L15" s="82"/>
    </row>
    <row r="16" spans="1:12" x14ac:dyDescent="0.3">
      <c r="A16" s="48"/>
      <c r="B16" s="41"/>
      <c r="C16" s="42"/>
      <c r="D16" s="22"/>
      <c r="E16" s="22"/>
      <c r="F16" s="48"/>
      <c r="G16" s="41"/>
      <c r="H16" s="42"/>
      <c r="I16" s="23"/>
    </row>
    <row r="17" spans="1:15" ht="18" x14ac:dyDescent="0.35">
      <c r="A17" s="127" t="s">
        <v>116</v>
      </c>
      <c r="B17" s="127"/>
      <c r="C17" s="127"/>
      <c r="D17" s="127"/>
      <c r="E17" s="127"/>
      <c r="F17" s="127"/>
      <c r="G17" s="127"/>
      <c r="H17" s="127"/>
      <c r="I17" s="127"/>
      <c r="L17" s="82"/>
    </row>
    <row r="18" spans="1:15" ht="15.6" customHeight="1" x14ac:dyDescent="0.3">
      <c r="A18" s="131" t="s">
        <v>118</v>
      </c>
      <c r="B18" s="128" t="s">
        <v>0</v>
      </c>
      <c r="C18" s="128" t="s">
        <v>1</v>
      </c>
      <c r="D18" s="128" t="s">
        <v>4</v>
      </c>
      <c r="E18" s="128" t="s">
        <v>5</v>
      </c>
      <c r="F18" s="128" t="s">
        <v>2</v>
      </c>
      <c r="G18" s="128"/>
      <c r="H18" s="128" t="s">
        <v>3</v>
      </c>
      <c r="I18" s="128"/>
      <c r="L18" s="82"/>
    </row>
    <row r="19" spans="1:15" ht="15.6" customHeight="1" x14ac:dyDescent="0.3">
      <c r="A19" s="132"/>
      <c r="B19" s="128"/>
      <c r="C19" s="128"/>
      <c r="D19" s="128"/>
      <c r="E19" s="128"/>
      <c r="F19" s="128"/>
      <c r="G19" s="128"/>
      <c r="H19" s="128"/>
      <c r="I19" s="128"/>
      <c r="L19" s="82"/>
    </row>
    <row r="20" spans="1:15" x14ac:dyDescent="0.3">
      <c r="A20" s="26" t="s">
        <v>105</v>
      </c>
      <c r="B20" s="48"/>
      <c r="C20" s="48"/>
      <c r="D20" s="27">
        <f>+E20</f>
        <v>0</v>
      </c>
      <c r="E20" s="49"/>
      <c r="F20" s="24">
        <f t="shared" ref="F20:F31" si="0">+C20-B20</f>
        <v>0</v>
      </c>
      <c r="G20" s="25"/>
      <c r="H20" s="129">
        <f>IF((F20&lt;=5),700*E20,140*F20*E20)</f>
        <v>0</v>
      </c>
      <c r="I20" s="130"/>
      <c r="L20" s="1"/>
      <c r="N20" s="1"/>
      <c r="O20" s="1"/>
    </row>
    <row r="21" spans="1:15" x14ac:dyDescent="0.3">
      <c r="A21" s="26" t="s">
        <v>105</v>
      </c>
      <c r="B21" s="48"/>
      <c r="C21" s="48"/>
      <c r="D21" s="27">
        <f t="shared" ref="D21:D23" si="1">+E21</f>
        <v>0</v>
      </c>
      <c r="E21" s="49"/>
      <c r="F21" s="24">
        <f t="shared" si="0"/>
        <v>0</v>
      </c>
      <c r="G21" s="25"/>
      <c r="H21" s="129">
        <f t="shared" ref="H21:H23" si="2">IF((F21&lt;=5),700*E21,140*F21*E21)</f>
        <v>0</v>
      </c>
      <c r="I21" s="130"/>
      <c r="L21" s="83"/>
    </row>
    <row r="22" spans="1:15" x14ac:dyDescent="0.3">
      <c r="A22" s="26" t="s">
        <v>105</v>
      </c>
      <c r="B22" s="48"/>
      <c r="C22" s="48"/>
      <c r="D22" s="27">
        <f t="shared" si="1"/>
        <v>0</v>
      </c>
      <c r="E22" s="49"/>
      <c r="F22" s="24">
        <f t="shared" si="0"/>
        <v>0</v>
      </c>
      <c r="G22" s="25"/>
      <c r="H22" s="129">
        <f t="shared" si="2"/>
        <v>0</v>
      </c>
      <c r="I22" s="130"/>
    </row>
    <row r="23" spans="1:15" x14ac:dyDescent="0.3">
      <c r="A23" s="26" t="s">
        <v>105</v>
      </c>
      <c r="B23" s="48"/>
      <c r="C23" s="48"/>
      <c r="D23" s="27">
        <f t="shared" si="1"/>
        <v>0</v>
      </c>
      <c r="E23" s="49"/>
      <c r="F23" s="24">
        <f t="shared" si="0"/>
        <v>0</v>
      </c>
      <c r="G23" s="25"/>
      <c r="H23" s="129">
        <f t="shared" si="2"/>
        <v>0</v>
      </c>
      <c r="I23" s="130"/>
    </row>
    <row r="24" spans="1:15" x14ac:dyDescent="0.3">
      <c r="A24" s="71" t="s">
        <v>106</v>
      </c>
      <c r="B24" s="48"/>
      <c r="C24" s="48"/>
      <c r="D24" s="72">
        <f t="shared" ref="D24:D26" si="3">IF(MOD(E24,2)=0,E24/2,"ERROR")</f>
        <v>0</v>
      </c>
      <c r="E24" s="49"/>
      <c r="F24" s="73">
        <f t="shared" si="0"/>
        <v>0</v>
      </c>
      <c r="G24" s="74"/>
      <c r="H24" s="125">
        <f>IF((F24&lt;=5),550*E24,110*F24*E24)</f>
        <v>0</v>
      </c>
      <c r="I24" s="126"/>
    </row>
    <row r="25" spans="1:15" x14ac:dyDescent="0.3">
      <c r="A25" s="71" t="s">
        <v>106</v>
      </c>
      <c r="B25" s="48"/>
      <c r="C25" s="48"/>
      <c r="D25" s="72">
        <f t="shared" si="3"/>
        <v>0</v>
      </c>
      <c r="E25" s="49"/>
      <c r="F25" s="73">
        <f t="shared" si="0"/>
        <v>0</v>
      </c>
      <c r="G25" s="74"/>
      <c r="H25" s="125">
        <f t="shared" ref="H25:H31" si="4">IF((F25&lt;=5),550*E25,110*F25*E25)</f>
        <v>0</v>
      </c>
      <c r="I25" s="126"/>
    </row>
    <row r="26" spans="1:15" x14ac:dyDescent="0.3">
      <c r="A26" s="71" t="s">
        <v>106</v>
      </c>
      <c r="B26" s="48"/>
      <c r="C26" s="48"/>
      <c r="D26" s="72">
        <f t="shared" si="3"/>
        <v>0</v>
      </c>
      <c r="E26" s="49"/>
      <c r="F26" s="73">
        <f t="shared" si="0"/>
        <v>0</v>
      </c>
      <c r="G26" s="74"/>
      <c r="H26" s="125">
        <f t="shared" si="4"/>
        <v>0</v>
      </c>
      <c r="I26" s="126"/>
    </row>
    <row r="27" spans="1:15" x14ac:dyDescent="0.3">
      <c r="A27" s="71" t="s">
        <v>106</v>
      </c>
      <c r="B27" s="48"/>
      <c r="C27" s="48"/>
      <c r="D27" s="72">
        <f>IF(MOD(E27,2)=0,E27/2,"ERROR")</f>
        <v>0</v>
      </c>
      <c r="E27" s="49"/>
      <c r="F27" s="73">
        <f t="shared" si="0"/>
        <v>0</v>
      </c>
      <c r="G27" s="74"/>
      <c r="H27" s="125">
        <f t="shared" si="4"/>
        <v>0</v>
      </c>
      <c r="I27" s="126"/>
      <c r="M27" s="81"/>
    </row>
    <row r="28" spans="1:15" x14ac:dyDescent="0.3">
      <c r="A28" s="77" t="s">
        <v>107</v>
      </c>
      <c r="B28" s="48"/>
      <c r="C28" s="48"/>
      <c r="D28" s="78">
        <f t="shared" ref="D28" si="5">IF(MOD(E28,3)=0,E28/3,"ERROR")</f>
        <v>0</v>
      </c>
      <c r="E28" s="49"/>
      <c r="F28" s="79">
        <f t="shared" si="0"/>
        <v>0</v>
      </c>
      <c r="G28" s="80"/>
      <c r="H28" s="116">
        <f t="shared" si="4"/>
        <v>0</v>
      </c>
      <c r="I28" s="117"/>
    </row>
    <row r="29" spans="1:15" x14ac:dyDescent="0.3">
      <c r="A29" s="77" t="s">
        <v>107</v>
      </c>
      <c r="B29" s="48"/>
      <c r="C29" s="48"/>
      <c r="D29" s="78">
        <f>IF(MOD(E29,3)=0,E29/3,"ERROR")</f>
        <v>0</v>
      </c>
      <c r="E29" s="49"/>
      <c r="F29" s="79">
        <f t="shared" si="0"/>
        <v>0</v>
      </c>
      <c r="G29" s="80"/>
      <c r="H29" s="116">
        <f t="shared" si="4"/>
        <v>0</v>
      </c>
      <c r="I29" s="117"/>
    </row>
    <row r="30" spans="1:15" x14ac:dyDescent="0.3">
      <c r="A30" s="77" t="s">
        <v>107</v>
      </c>
      <c r="B30" s="48"/>
      <c r="C30" s="48"/>
      <c r="D30" s="78">
        <f t="shared" ref="D30:D31" si="6">IF(MOD(E30,3)=0,E30/3,"ERROR")</f>
        <v>0</v>
      </c>
      <c r="E30" s="49"/>
      <c r="F30" s="79">
        <f t="shared" si="0"/>
        <v>0</v>
      </c>
      <c r="G30" s="80"/>
      <c r="H30" s="116">
        <f t="shared" si="4"/>
        <v>0</v>
      </c>
      <c r="I30" s="117"/>
    </row>
    <row r="31" spans="1:15" x14ac:dyDescent="0.3">
      <c r="A31" s="77" t="s">
        <v>107</v>
      </c>
      <c r="B31" s="48"/>
      <c r="C31" s="48"/>
      <c r="D31" s="78">
        <f t="shared" si="6"/>
        <v>0</v>
      </c>
      <c r="E31" s="49"/>
      <c r="F31" s="79">
        <f t="shared" si="0"/>
        <v>0</v>
      </c>
      <c r="G31" s="80"/>
      <c r="H31" s="116">
        <f t="shared" si="4"/>
        <v>0</v>
      </c>
      <c r="I31" s="117"/>
    </row>
    <row r="32" spans="1:15" ht="18" x14ac:dyDescent="0.35">
      <c r="A32" s="118" t="s">
        <v>104</v>
      </c>
      <c r="B32" s="119"/>
      <c r="C32" s="119"/>
      <c r="D32" s="119"/>
      <c r="E32" s="119"/>
      <c r="F32" s="119"/>
      <c r="G32" s="120"/>
      <c r="H32" s="121">
        <f>SUM(H20:I31)</f>
        <v>0</v>
      </c>
      <c r="I32" s="120"/>
    </row>
    <row r="33" spans="1:9" x14ac:dyDescent="0.3">
      <c r="A33" s="110"/>
      <c r="B33" s="111"/>
      <c r="C33" s="111"/>
      <c r="D33" s="112"/>
      <c r="E33" s="109"/>
      <c r="F33" s="109"/>
      <c r="G33" s="109"/>
      <c r="H33" s="109"/>
      <c r="I33" s="109"/>
    </row>
    <row r="34" spans="1:9" x14ac:dyDescent="0.3">
      <c r="A34" s="113"/>
      <c r="B34" s="114"/>
      <c r="C34" s="114"/>
      <c r="D34" s="115"/>
      <c r="E34" s="109"/>
      <c r="F34" s="109"/>
      <c r="G34" s="109"/>
      <c r="H34" s="109"/>
      <c r="I34" s="109"/>
    </row>
    <row r="35" spans="1:9" x14ac:dyDescent="0.3">
      <c r="A35" s="110"/>
      <c r="B35" s="111"/>
      <c r="C35" s="111"/>
      <c r="D35" s="112"/>
      <c r="E35" s="109"/>
      <c r="F35" s="109"/>
      <c r="G35" s="109"/>
      <c r="H35" s="109"/>
      <c r="I35" s="109"/>
    </row>
    <row r="36" spans="1:9" x14ac:dyDescent="0.3">
      <c r="A36" s="113"/>
      <c r="B36" s="114"/>
      <c r="C36" s="114"/>
      <c r="D36" s="115"/>
      <c r="E36" s="109"/>
      <c r="F36" s="109"/>
      <c r="G36" s="109"/>
      <c r="H36" s="109"/>
      <c r="I36" s="109"/>
    </row>
    <row r="37" spans="1:9" x14ac:dyDescent="0.3">
      <c r="A37" s="110"/>
      <c r="B37" s="111"/>
      <c r="C37" s="111"/>
      <c r="D37" s="112"/>
      <c r="E37" s="109"/>
      <c r="F37" s="109"/>
      <c r="G37" s="109"/>
      <c r="H37" s="109"/>
      <c r="I37" s="109"/>
    </row>
    <row r="38" spans="1:9" x14ac:dyDescent="0.3">
      <c r="A38" s="113"/>
      <c r="B38" s="114"/>
      <c r="C38" s="114"/>
      <c r="D38" s="115"/>
      <c r="E38" s="109"/>
      <c r="F38" s="109"/>
      <c r="G38" s="109"/>
      <c r="H38" s="109"/>
      <c r="I38" s="109"/>
    </row>
    <row r="39" spans="1:9" x14ac:dyDescent="0.3">
      <c r="A39" s="110"/>
      <c r="B39" s="111"/>
      <c r="C39" s="111"/>
      <c r="D39" s="112"/>
      <c r="E39" s="109"/>
      <c r="F39" s="109"/>
      <c r="G39" s="109"/>
      <c r="H39" s="109"/>
      <c r="I39" s="109"/>
    </row>
    <row r="40" spans="1:9" x14ac:dyDescent="0.3">
      <c r="A40" s="113"/>
      <c r="B40" s="114"/>
      <c r="C40" s="114"/>
      <c r="D40" s="115"/>
      <c r="E40" s="109"/>
      <c r="F40" s="109"/>
      <c r="G40" s="109"/>
      <c r="H40" s="109"/>
      <c r="I40" s="109"/>
    </row>
    <row r="41" spans="1:9" x14ac:dyDescent="0.3">
      <c r="A41" s="110"/>
      <c r="B41" s="111"/>
      <c r="C41" s="111"/>
      <c r="D41" s="112"/>
      <c r="E41" s="109"/>
      <c r="F41" s="109"/>
      <c r="G41" s="109"/>
      <c r="H41" s="109"/>
      <c r="I41" s="109"/>
    </row>
    <row r="42" spans="1:9" x14ac:dyDescent="0.3">
      <c r="A42" s="113"/>
      <c r="B42" s="114"/>
      <c r="C42" s="114"/>
      <c r="D42" s="115"/>
      <c r="E42" s="109"/>
      <c r="F42" s="109"/>
      <c r="G42" s="109"/>
      <c r="H42" s="109"/>
      <c r="I42" s="109"/>
    </row>
    <row r="43" spans="1:9" ht="18" x14ac:dyDescent="0.35">
      <c r="A43" s="95"/>
      <c r="B43" s="96"/>
      <c r="C43" s="96"/>
      <c r="D43" s="96"/>
      <c r="E43" s="96"/>
      <c r="F43" s="96"/>
      <c r="G43" s="97"/>
      <c r="H43" s="98"/>
      <c r="I43" s="99"/>
    </row>
    <row r="44" spans="1:9" ht="18" x14ac:dyDescent="0.35">
      <c r="A44" s="100" t="s">
        <v>117</v>
      </c>
      <c r="B44" s="101"/>
      <c r="C44" s="101"/>
      <c r="D44" s="101"/>
      <c r="E44" s="102"/>
      <c r="F44" s="21"/>
      <c r="G44" s="75"/>
      <c r="H44" s="103">
        <f>+F44*55</f>
        <v>0</v>
      </c>
      <c r="I44" s="103"/>
    </row>
    <row r="45" spans="1:9" ht="18" x14ac:dyDescent="0.35">
      <c r="A45" s="104" t="s">
        <v>101</v>
      </c>
      <c r="B45" s="105"/>
      <c r="C45" s="105"/>
      <c r="D45" s="105"/>
      <c r="E45" s="106"/>
      <c r="F45" s="21"/>
      <c r="G45" s="46"/>
      <c r="H45" s="107">
        <f>+F45*40</f>
        <v>0</v>
      </c>
      <c r="I45" s="108"/>
    </row>
    <row r="46" spans="1:9" ht="31.2" x14ac:dyDescent="0.3">
      <c r="A46" s="84" t="s">
        <v>6</v>
      </c>
      <c r="B46" s="85"/>
      <c r="C46" s="85"/>
      <c r="D46" s="85"/>
      <c r="E46" s="85"/>
      <c r="F46" s="85"/>
      <c r="G46" s="86"/>
      <c r="H46" s="87">
        <f>+H45+H44+H32+H43</f>
        <v>0</v>
      </c>
      <c r="I46" s="88"/>
    </row>
    <row r="47" spans="1:9" ht="21" x14ac:dyDescent="0.3">
      <c r="A47" s="89" t="s">
        <v>12</v>
      </c>
      <c r="B47" s="90"/>
      <c r="C47" s="90"/>
      <c r="D47" s="90"/>
      <c r="E47" s="90"/>
      <c r="F47" s="90"/>
      <c r="G47" s="90"/>
      <c r="H47" s="90"/>
      <c r="I47" s="91"/>
    </row>
    <row r="48" spans="1:9" ht="21" x14ac:dyDescent="0.3">
      <c r="A48" s="92" t="s">
        <v>122</v>
      </c>
      <c r="B48" s="93"/>
      <c r="C48" s="93"/>
      <c r="D48" s="93"/>
      <c r="E48" s="93"/>
      <c r="F48" s="93"/>
      <c r="G48" s="93"/>
      <c r="H48" s="93"/>
      <c r="I48" s="94"/>
    </row>
    <row r="49" spans="1:9" hidden="1" x14ac:dyDescent="0.3">
      <c r="A49" s="1"/>
      <c r="B49" s="51">
        <v>46107</v>
      </c>
      <c r="C49" s="52"/>
      <c r="D49" s="53">
        <f>+B51</f>
        <v>46109</v>
      </c>
      <c r="E49" s="3"/>
      <c r="F49" s="20"/>
      <c r="G49" s="1"/>
      <c r="H49" s="54">
        <v>1E-8</v>
      </c>
      <c r="I49" s="55">
        <v>1E-8</v>
      </c>
    </row>
    <row r="50" spans="1:9" hidden="1" x14ac:dyDescent="0.3">
      <c r="A50" s="1" t="s">
        <v>102</v>
      </c>
      <c r="B50" s="51">
        <f>+B49+1</f>
        <v>46108</v>
      </c>
      <c r="C50" s="52"/>
      <c r="D50" s="53">
        <f>+D49+1</f>
        <v>46110</v>
      </c>
      <c r="E50" s="3"/>
      <c r="F50" s="20"/>
      <c r="G50" s="1"/>
      <c r="H50" s="56">
        <v>1</v>
      </c>
      <c r="I50" s="55">
        <v>5</v>
      </c>
    </row>
    <row r="51" spans="1:9" hidden="1" x14ac:dyDescent="0.3">
      <c r="A51" s="1" t="s">
        <v>103</v>
      </c>
      <c r="B51" s="51">
        <f>+B50+1</f>
        <v>46109</v>
      </c>
      <c r="C51" s="52"/>
      <c r="D51" s="53">
        <f>+D50+1</f>
        <v>46111</v>
      </c>
      <c r="E51" s="3"/>
      <c r="F51" s="20"/>
      <c r="G51" s="1"/>
      <c r="H51" s="56">
        <f>+H50+1</f>
        <v>2</v>
      </c>
      <c r="I51" s="56">
        <f>+I50+5</f>
        <v>10</v>
      </c>
    </row>
    <row r="52" spans="1:9" hidden="1" x14ac:dyDescent="0.3">
      <c r="A52" s="1"/>
      <c r="B52" s="51">
        <f t="shared" ref="B52:B53" si="7">+B51+1</f>
        <v>46110</v>
      </c>
      <c r="C52" s="3"/>
      <c r="D52" s="53">
        <f t="shared" ref="D52:D54" si="8">+D51+1</f>
        <v>46112</v>
      </c>
      <c r="E52" s="3"/>
      <c r="F52" s="1"/>
      <c r="G52" s="1"/>
      <c r="H52" s="56">
        <f t="shared" ref="H52:H72" si="9">+H51+1</f>
        <v>3</v>
      </c>
      <c r="I52" s="56">
        <f t="shared" ref="I52:I60" si="10">+I51+5</f>
        <v>15</v>
      </c>
    </row>
    <row r="53" spans="1:9" hidden="1" x14ac:dyDescent="0.3">
      <c r="A53" s="1"/>
      <c r="B53" s="51">
        <f t="shared" si="7"/>
        <v>46111</v>
      </c>
      <c r="C53" s="1"/>
      <c r="D53" s="53">
        <f t="shared" si="8"/>
        <v>46113</v>
      </c>
      <c r="E53" s="1"/>
      <c r="F53" s="1"/>
      <c r="G53" s="1"/>
      <c r="H53" s="56">
        <f t="shared" si="9"/>
        <v>4</v>
      </c>
      <c r="I53" s="56">
        <f t="shared" si="10"/>
        <v>20</v>
      </c>
    </row>
    <row r="54" spans="1:9" hidden="1" x14ac:dyDescent="0.3">
      <c r="A54" s="1"/>
      <c r="B54" s="51"/>
      <c r="C54" s="1"/>
      <c r="D54" s="53">
        <f t="shared" si="8"/>
        <v>46114</v>
      </c>
      <c r="E54" s="1"/>
      <c r="F54" s="1"/>
      <c r="G54" s="1"/>
      <c r="H54" s="56">
        <f t="shared" si="9"/>
        <v>5</v>
      </c>
      <c r="I54" s="56">
        <f t="shared" si="10"/>
        <v>25</v>
      </c>
    </row>
    <row r="55" spans="1:9" hidden="1" x14ac:dyDescent="0.3">
      <c r="A55" s="1"/>
      <c r="B55" s="1"/>
      <c r="C55" s="1"/>
      <c r="D55" s="53"/>
      <c r="E55" s="1"/>
      <c r="F55" s="1"/>
      <c r="G55" s="1"/>
      <c r="H55" s="56">
        <f t="shared" si="9"/>
        <v>6</v>
      </c>
      <c r="I55" s="56">
        <f t="shared" si="10"/>
        <v>30</v>
      </c>
    </row>
    <row r="56" spans="1:9" hidden="1" x14ac:dyDescent="0.3">
      <c r="A56" s="1"/>
      <c r="B56" s="1"/>
      <c r="C56" s="1"/>
      <c r="D56" s="1"/>
      <c r="E56" s="1"/>
      <c r="F56" s="1"/>
      <c r="G56" s="1"/>
      <c r="H56" s="56">
        <f t="shared" si="9"/>
        <v>7</v>
      </c>
      <c r="I56" s="56">
        <f t="shared" si="10"/>
        <v>35</v>
      </c>
    </row>
    <row r="57" spans="1:9" hidden="1" x14ac:dyDescent="0.3">
      <c r="A57" s="1"/>
      <c r="B57" s="1"/>
      <c r="C57" s="1"/>
      <c r="D57" s="1"/>
      <c r="E57" s="1"/>
      <c r="F57" s="1"/>
      <c r="G57" s="1"/>
      <c r="H57" s="56">
        <f t="shared" si="9"/>
        <v>8</v>
      </c>
      <c r="I57" s="56">
        <f t="shared" si="10"/>
        <v>40</v>
      </c>
    </row>
    <row r="58" spans="1:9" hidden="1" x14ac:dyDescent="0.3">
      <c r="A58" s="1"/>
      <c r="B58" s="1"/>
      <c r="C58" s="1"/>
      <c r="D58" s="1"/>
      <c r="E58" s="1"/>
      <c r="F58" s="1"/>
      <c r="G58" s="1"/>
      <c r="H58" s="56">
        <f t="shared" si="9"/>
        <v>9</v>
      </c>
      <c r="I58" s="56">
        <f t="shared" si="10"/>
        <v>45</v>
      </c>
    </row>
    <row r="59" spans="1:9" hidden="1" x14ac:dyDescent="0.3">
      <c r="A59" s="1"/>
      <c r="B59" s="1"/>
      <c r="C59" s="1"/>
      <c r="D59" s="1"/>
      <c r="E59" s="1"/>
      <c r="F59" s="1"/>
      <c r="G59" s="1"/>
      <c r="H59" s="56">
        <f t="shared" si="9"/>
        <v>10</v>
      </c>
      <c r="I59" s="56">
        <f t="shared" si="10"/>
        <v>50</v>
      </c>
    </row>
    <row r="60" spans="1:9" hidden="1" x14ac:dyDescent="0.3">
      <c r="A60" s="1"/>
      <c r="B60" s="1"/>
      <c r="C60" s="1"/>
      <c r="D60" s="1"/>
      <c r="E60" s="1"/>
      <c r="F60" s="1"/>
      <c r="G60" s="1"/>
      <c r="H60" s="56">
        <f t="shared" si="9"/>
        <v>11</v>
      </c>
      <c r="I60" s="56">
        <f t="shared" si="10"/>
        <v>55</v>
      </c>
    </row>
    <row r="61" spans="1:9" hidden="1" x14ac:dyDescent="0.3">
      <c r="A61" s="1"/>
      <c r="B61" s="1"/>
      <c r="C61" s="1"/>
      <c r="D61" s="1"/>
      <c r="E61" s="1"/>
      <c r="F61" s="1"/>
      <c r="G61" s="1"/>
      <c r="H61" s="56">
        <f t="shared" si="9"/>
        <v>12</v>
      </c>
      <c r="I61" s="56"/>
    </row>
    <row r="62" spans="1:9" hidden="1" x14ac:dyDescent="0.3">
      <c r="A62" s="1"/>
      <c r="B62" s="1"/>
      <c r="C62" s="1"/>
      <c r="D62" s="1"/>
      <c r="E62" s="1"/>
      <c r="F62" s="1"/>
      <c r="G62" s="1"/>
      <c r="H62" s="56">
        <f t="shared" si="9"/>
        <v>13</v>
      </c>
      <c r="I62" s="56"/>
    </row>
    <row r="63" spans="1:9" hidden="1" x14ac:dyDescent="0.3">
      <c r="A63" s="1"/>
      <c r="B63" s="1"/>
      <c r="C63" s="1"/>
      <c r="D63" s="1"/>
      <c r="E63" s="1"/>
      <c r="F63" s="1"/>
      <c r="G63" s="1"/>
      <c r="H63" s="56">
        <f t="shared" si="9"/>
        <v>14</v>
      </c>
      <c r="I63" s="56"/>
    </row>
    <row r="64" spans="1:9" hidden="1" x14ac:dyDescent="0.3">
      <c r="A64" s="1"/>
      <c r="B64" s="1"/>
      <c r="C64" s="1"/>
      <c r="D64" s="1"/>
      <c r="E64" s="1"/>
      <c r="F64" s="1"/>
      <c r="G64" s="1"/>
      <c r="H64" s="56">
        <f t="shared" si="9"/>
        <v>15</v>
      </c>
      <c r="I64" s="56"/>
    </row>
    <row r="65" spans="1:9" hidden="1" x14ac:dyDescent="0.3">
      <c r="A65" s="1"/>
      <c r="B65" s="1"/>
      <c r="C65" s="1"/>
      <c r="D65" s="1"/>
      <c r="E65" s="1"/>
      <c r="F65" s="1"/>
      <c r="G65" s="1"/>
      <c r="H65" s="56">
        <f t="shared" si="9"/>
        <v>16</v>
      </c>
      <c r="I65" s="56"/>
    </row>
    <row r="66" spans="1:9" hidden="1" x14ac:dyDescent="0.3">
      <c r="A66" s="1"/>
      <c r="B66" s="1"/>
      <c r="C66" s="1"/>
      <c r="D66" s="1"/>
      <c r="E66" s="1"/>
      <c r="F66" s="1"/>
      <c r="G66" s="1"/>
      <c r="H66" s="56">
        <f t="shared" si="9"/>
        <v>17</v>
      </c>
      <c r="I66" s="56"/>
    </row>
    <row r="67" spans="1:9" hidden="1" x14ac:dyDescent="0.3">
      <c r="A67" s="1"/>
      <c r="B67" s="1"/>
      <c r="C67" s="1"/>
      <c r="D67" s="1"/>
      <c r="E67" s="1"/>
      <c r="F67" s="1"/>
      <c r="G67" s="1"/>
      <c r="H67" s="56">
        <f t="shared" si="9"/>
        <v>18</v>
      </c>
      <c r="I67" s="56"/>
    </row>
    <row r="68" spans="1:9" hidden="1" x14ac:dyDescent="0.3">
      <c r="A68" s="1"/>
      <c r="B68" s="1"/>
      <c r="C68" s="1"/>
      <c r="D68" s="1"/>
      <c r="E68" s="1"/>
      <c r="F68" s="1"/>
      <c r="G68" s="1"/>
      <c r="H68" s="56">
        <f t="shared" si="9"/>
        <v>19</v>
      </c>
      <c r="I68" s="56"/>
    </row>
    <row r="69" spans="1:9" hidden="1" x14ac:dyDescent="0.3">
      <c r="A69" s="1"/>
      <c r="B69" s="1"/>
      <c r="C69" s="1"/>
      <c r="D69" s="1"/>
      <c r="E69" s="1"/>
      <c r="F69" s="1"/>
      <c r="G69" s="1"/>
      <c r="H69" s="56">
        <f t="shared" si="9"/>
        <v>20</v>
      </c>
      <c r="I69" s="56"/>
    </row>
    <row r="70" spans="1:9" hidden="1" x14ac:dyDescent="0.3">
      <c r="A70" s="1"/>
      <c r="B70" s="1"/>
      <c r="C70" s="1"/>
      <c r="D70" s="1"/>
      <c r="E70" s="1"/>
      <c r="F70" s="1"/>
      <c r="G70" s="1"/>
      <c r="H70" s="56">
        <f t="shared" si="9"/>
        <v>21</v>
      </c>
      <c r="I70" s="56"/>
    </row>
    <row r="71" spans="1:9" hidden="1" x14ac:dyDescent="0.3">
      <c r="A71" s="1"/>
      <c r="B71" s="1"/>
      <c r="C71" s="1"/>
      <c r="D71" s="1"/>
      <c r="E71" s="1"/>
      <c r="F71" s="1"/>
      <c r="G71" s="1"/>
      <c r="H71" s="56">
        <f t="shared" si="9"/>
        <v>22</v>
      </c>
      <c r="I71" s="56"/>
    </row>
    <row r="72" spans="1:9" hidden="1" x14ac:dyDescent="0.3">
      <c r="A72" s="1"/>
      <c r="B72" s="1"/>
      <c r="C72" s="1"/>
      <c r="D72" s="1"/>
      <c r="E72" s="1"/>
      <c r="F72" s="1"/>
      <c r="G72" s="1"/>
      <c r="H72" s="56">
        <f t="shared" si="9"/>
        <v>23</v>
      </c>
      <c r="I72" s="56"/>
    </row>
  </sheetData>
  <sheetProtection algorithmName="SHA-512" hashValue="JKI9YdnOipWlQlVTjLmTmc6pgWDNvL3B8qZrxyKjLjqA/1XiecYEJ3wQeuAzEcdXMyp04r+4UsO0153EV0nYJw==" saltValue="l8rhqCk/Loe7pWtH18wCyA==" spinCount="100000" sheet="1" objects="1" scenarios="1"/>
  <mergeCells count="72">
    <mergeCell ref="H26:I26"/>
    <mergeCell ref="H27:I27"/>
    <mergeCell ref="H28:I28"/>
    <mergeCell ref="A3:I3"/>
    <mergeCell ref="A4:I4"/>
    <mergeCell ref="A5:I5"/>
    <mergeCell ref="A6:I6"/>
    <mergeCell ref="B8:I8"/>
    <mergeCell ref="F9:I9"/>
    <mergeCell ref="A10:A11"/>
    <mergeCell ref="B10:C10"/>
    <mergeCell ref="D10:D11"/>
    <mergeCell ref="E10:E11"/>
    <mergeCell ref="F10:F11"/>
    <mergeCell ref="G10:H10"/>
    <mergeCell ref="I10:I11"/>
    <mergeCell ref="A9:E9"/>
    <mergeCell ref="H25:I25"/>
    <mergeCell ref="A17:I17"/>
    <mergeCell ref="B18:B19"/>
    <mergeCell ref="C18:C19"/>
    <mergeCell ref="D18:D19"/>
    <mergeCell ref="E18:E19"/>
    <mergeCell ref="F18:F19"/>
    <mergeCell ref="G18:G19"/>
    <mergeCell ref="H18:I19"/>
    <mergeCell ref="H20:I20"/>
    <mergeCell ref="H21:I21"/>
    <mergeCell ref="H22:I22"/>
    <mergeCell ref="H23:I23"/>
    <mergeCell ref="H24:I24"/>
    <mergeCell ref="A18:A19"/>
    <mergeCell ref="H29:I29"/>
    <mergeCell ref="H31:I31"/>
    <mergeCell ref="A32:G32"/>
    <mergeCell ref="H32:I32"/>
    <mergeCell ref="A33:D34"/>
    <mergeCell ref="E33:E34"/>
    <mergeCell ref="F33:F34"/>
    <mergeCell ref="G33:G34"/>
    <mergeCell ref="H33:I34"/>
    <mergeCell ref="H30:I30"/>
    <mergeCell ref="F37:F38"/>
    <mergeCell ref="G37:G38"/>
    <mergeCell ref="H37:I38"/>
    <mergeCell ref="A35:D36"/>
    <mergeCell ref="F35:F36"/>
    <mergeCell ref="G35:G36"/>
    <mergeCell ref="H35:I36"/>
    <mergeCell ref="E35:E36"/>
    <mergeCell ref="E37:E38"/>
    <mergeCell ref="A37:D38"/>
    <mergeCell ref="F41:F42"/>
    <mergeCell ref="G41:G42"/>
    <mergeCell ref="H41:I42"/>
    <mergeCell ref="A39:D40"/>
    <mergeCell ref="F39:F40"/>
    <mergeCell ref="G39:G40"/>
    <mergeCell ref="H39:I40"/>
    <mergeCell ref="E39:E40"/>
    <mergeCell ref="E41:E42"/>
    <mergeCell ref="A41:D42"/>
    <mergeCell ref="A46:G46"/>
    <mergeCell ref="H46:I46"/>
    <mergeCell ref="A47:I47"/>
    <mergeCell ref="A48:I48"/>
    <mergeCell ref="A43:G43"/>
    <mergeCell ref="H43:I43"/>
    <mergeCell ref="A44:E44"/>
    <mergeCell ref="H44:I44"/>
    <mergeCell ref="A45:E45"/>
    <mergeCell ref="H45:I45"/>
  </mergeCells>
  <dataValidations count="4">
    <dataValidation type="list" allowBlank="1" showInputMessage="1" showErrorMessage="1" sqref="A12:A16 B20:B31" xr:uid="{2BE44114-6A41-4E59-BBAB-07963E07452D}">
      <formula1>$B$49:$B$50</formula1>
    </dataValidation>
    <dataValidation type="list" allowBlank="1" showInputMessage="1" showErrorMessage="1" sqref="F12:F16 C20:C31" xr:uid="{73096635-2CCA-4DAE-B370-7406B686BC7F}">
      <formula1>$D$52:$D$54</formula1>
    </dataValidation>
    <dataValidation type="list" allowBlank="1" showInputMessage="1" showErrorMessage="1" sqref="B12:B16 G12:G16" xr:uid="{C5DC99B4-B3C9-4FC7-A176-E9521251254F}">
      <formula1>$H$49:$H$72</formula1>
    </dataValidation>
    <dataValidation type="list" allowBlank="1" showInputMessage="1" showErrorMessage="1" sqref="C12:C16 H12:H16" xr:uid="{BF1101DE-976D-43BD-88EE-264863E9219C}">
      <formula1>$I$49:$I$60</formula1>
    </dataValidation>
  </dataValidations>
  <pageMargins left="0.7" right="0.7" top="0.78740157499999996" bottom="0.78740157499999996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B0DA3C-00EB-4BBF-B768-55E821101F92}">
          <x14:formula1>
            <xm:f>invoice!$L$2:$L$55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CC8E2-2FAF-4F78-B67D-217AF511608C}">
  <sheetPr>
    <tabColor rgb="FF00B050"/>
    <pageSetUpPr fitToPage="1"/>
  </sheetPr>
  <dimension ref="A1:M54"/>
  <sheetViews>
    <sheetView showGridLines="0" showZeros="0" topLeftCell="A5" workbookViewId="0">
      <selection activeCell="B11" sqref="B11:F13"/>
    </sheetView>
  </sheetViews>
  <sheetFormatPr defaultRowHeight="14.4" x14ac:dyDescent="0.3"/>
  <cols>
    <col min="2" max="2" width="27" customWidth="1"/>
    <col min="3" max="3" width="10.33203125" bestFit="1" customWidth="1"/>
    <col min="4" max="4" width="9.33203125"/>
    <col min="5" max="5" width="9.33203125" customWidth="1"/>
    <col min="6" max="6" width="9.33203125"/>
    <col min="7" max="8" width="11.44140625" customWidth="1"/>
    <col min="9" max="10" width="9.33203125"/>
    <col min="11" max="11" width="0" hidden="1" customWidth="1"/>
    <col min="12" max="12" width="35.5546875" hidden="1" customWidth="1"/>
    <col min="13" max="13" width="9.33203125" hidden="1" customWidth="1"/>
    <col min="14" max="14" width="0" hidden="1" customWidth="1"/>
  </cols>
  <sheetData>
    <row r="1" spans="1:13" ht="1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3"/>
      <c r="M1" s="1"/>
    </row>
    <row r="2" spans="1:13" ht="28.8" x14ac:dyDescent="0.3">
      <c r="A2" s="1"/>
      <c r="B2" s="171" t="s">
        <v>17</v>
      </c>
      <c r="C2" s="172"/>
      <c r="D2" s="172"/>
      <c r="E2" s="172"/>
      <c r="F2" s="172"/>
      <c r="G2" s="172"/>
      <c r="H2" s="172"/>
      <c r="I2" s="173"/>
      <c r="J2" s="31"/>
      <c r="K2" s="1"/>
      <c r="L2" t="s">
        <v>41</v>
      </c>
      <c r="M2">
        <v>10</v>
      </c>
    </row>
    <row r="3" spans="1:13" ht="28.8" x14ac:dyDescent="0.3">
      <c r="A3" s="1"/>
      <c r="B3" s="174"/>
      <c r="C3" s="175"/>
      <c r="D3" s="175"/>
      <c r="E3" s="175"/>
      <c r="F3" s="175"/>
      <c r="G3" s="175"/>
      <c r="H3" s="175"/>
      <c r="I3" s="176"/>
      <c r="J3" s="31"/>
      <c r="K3" s="1"/>
      <c r="L3" t="s">
        <v>42</v>
      </c>
      <c r="M3">
        <v>20</v>
      </c>
    </row>
    <row r="4" spans="1:13" ht="15.6" x14ac:dyDescent="0.3">
      <c r="A4" s="1"/>
      <c r="B4" s="7" t="s">
        <v>18</v>
      </c>
      <c r="C4" s="8"/>
      <c r="D4" s="8"/>
      <c r="E4" s="9" t="s">
        <v>19</v>
      </c>
      <c r="F4" s="8" t="s">
        <v>33</v>
      </c>
      <c r="G4" s="8"/>
      <c r="H4" s="8"/>
      <c r="I4" s="10"/>
      <c r="J4" s="1"/>
      <c r="K4" s="1"/>
      <c r="L4" t="s">
        <v>43</v>
      </c>
      <c r="M4">
        <v>30</v>
      </c>
    </row>
    <row r="5" spans="1:13" ht="15.6" x14ac:dyDescent="0.3">
      <c r="A5" s="1"/>
      <c r="B5" s="7" t="s">
        <v>20</v>
      </c>
      <c r="C5" s="8"/>
      <c r="D5" s="8"/>
      <c r="E5" s="1"/>
      <c r="F5" s="11" t="s">
        <v>21</v>
      </c>
      <c r="G5" s="11"/>
      <c r="H5" s="11"/>
      <c r="I5" s="12"/>
      <c r="J5" s="1"/>
      <c r="K5" s="1"/>
      <c r="L5" t="s">
        <v>44</v>
      </c>
      <c r="M5">
        <v>40</v>
      </c>
    </row>
    <row r="6" spans="1:13" ht="15.6" x14ac:dyDescent="0.3">
      <c r="A6" s="1"/>
      <c r="B6" s="7" t="s">
        <v>22</v>
      </c>
      <c r="C6" s="8"/>
      <c r="D6" s="8"/>
      <c r="E6" s="1"/>
      <c r="F6" s="11" t="s">
        <v>23</v>
      </c>
      <c r="G6" s="11"/>
      <c r="H6" s="11"/>
      <c r="I6" s="12"/>
      <c r="J6" s="1"/>
      <c r="K6" s="1"/>
      <c r="L6" t="s">
        <v>45</v>
      </c>
      <c r="M6">
        <v>50</v>
      </c>
    </row>
    <row r="7" spans="1:13" ht="15.6" x14ac:dyDescent="0.3">
      <c r="A7" s="19"/>
      <c r="B7" s="18" t="s">
        <v>24</v>
      </c>
      <c r="C7" s="16"/>
      <c r="D7" s="16"/>
      <c r="E7" s="44" t="s">
        <v>25</v>
      </c>
      <c r="F7" s="16" t="s">
        <v>32</v>
      </c>
      <c r="G7" s="16"/>
      <c r="H7" s="16"/>
      <c r="I7" s="17"/>
      <c r="J7" s="19"/>
      <c r="K7" s="19"/>
      <c r="L7" t="s">
        <v>46</v>
      </c>
      <c r="M7">
        <v>60</v>
      </c>
    </row>
    <row r="8" spans="1:13" ht="15.6" x14ac:dyDescent="0.3">
      <c r="A8" s="1"/>
      <c r="B8" s="7" t="s">
        <v>26</v>
      </c>
      <c r="C8" s="8"/>
      <c r="D8" s="8"/>
      <c r="E8" s="44" t="s">
        <v>27</v>
      </c>
      <c r="F8" s="16" t="s">
        <v>28</v>
      </c>
      <c r="G8" s="16"/>
      <c r="H8" s="16"/>
      <c r="I8" s="17"/>
      <c r="J8" s="1"/>
      <c r="K8" s="1"/>
      <c r="L8" t="s">
        <v>47</v>
      </c>
      <c r="M8">
        <v>70</v>
      </c>
    </row>
    <row r="9" spans="1:13" ht="15.6" x14ac:dyDescent="0.3">
      <c r="A9" s="1"/>
      <c r="B9" s="7" t="s">
        <v>29</v>
      </c>
      <c r="C9" s="8"/>
      <c r="D9" s="8"/>
      <c r="E9" s="44" t="s">
        <v>30</v>
      </c>
      <c r="F9" s="16" t="s">
        <v>31</v>
      </c>
      <c r="G9" s="16"/>
      <c r="H9" s="16"/>
      <c r="I9" s="17"/>
      <c r="J9" s="1"/>
      <c r="K9" s="1"/>
      <c r="L9" t="s">
        <v>48</v>
      </c>
      <c r="M9">
        <v>80</v>
      </c>
    </row>
    <row r="10" spans="1:13" ht="16.2" thickBot="1" x14ac:dyDescent="0.35">
      <c r="A10" s="1"/>
      <c r="B10" s="13" t="s">
        <v>38</v>
      </c>
      <c r="C10" s="14"/>
      <c r="D10" s="14"/>
      <c r="E10" s="14"/>
      <c r="F10" s="14"/>
      <c r="G10" s="14"/>
      <c r="H10" s="14"/>
      <c r="I10" s="15"/>
      <c r="J10" s="1"/>
      <c r="K10" s="1"/>
      <c r="L10" t="s">
        <v>49</v>
      </c>
      <c r="M10">
        <v>90</v>
      </c>
    </row>
    <row r="11" spans="1:13" ht="20.399999999999999" x14ac:dyDescent="0.35">
      <c r="A11" s="1"/>
      <c r="B11" s="177" t="str">
        <f>+'package forms'!A3</f>
        <v>Teplice Cadet European Cup</v>
      </c>
      <c r="C11" s="178"/>
      <c r="D11" s="178"/>
      <c r="E11" s="178"/>
      <c r="F11" s="178"/>
      <c r="G11" s="183">
        <f>+'package forms'!A4</f>
        <v>2026</v>
      </c>
      <c r="H11" s="183"/>
      <c r="I11" s="184"/>
      <c r="J11" s="32"/>
      <c r="K11" s="1"/>
      <c r="L11" t="s">
        <v>84</v>
      </c>
      <c r="M11">
        <v>100</v>
      </c>
    </row>
    <row r="12" spans="1:13" ht="20.399999999999999" x14ac:dyDescent="0.35">
      <c r="A12" s="1"/>
      <c r="B12" s="179"/>
      <c r="C12" s="180"/>
      <c r="D12" s="180"/>
      <c r="E12" s="180"/>
      <c r="F12" s="180"/>
      <c r="G12" s="185"/>
      <c r="H12" s="185"/>
      <c r="I12" s="186"/>
      <c r="J12" s="32"/>
      <c r="K12" s="4"/>
      <c r="L12" t="s">
        <v>50</v>
      </c>
      <c r="M12">
        <v>110</v>
      </c>
    </row>
    <row r="13" spans="1:13" ht="21" thickBot="1" x14ac:dyDescent="0.4">
      <c r="A13" s="1"/>
      <c r="B13" s="181"/>
      <c r="C13" s="182"/>
      <c r="D13" s="182"/>
      <c r="E13" s="182"/>
      <c r="F13" s="182"/>
      <c r="G13" s="187"/>
      <c r="H13" s="187"/>
      <c r="I13" s="188"/>
      <c r="J13" s="32"/>
      <c r="K13" s="4"/>
      <c r="L13" t="s">
        <v>51</v>
      </c>
      <c r="M13">
        <v>120</v>
      </c>
    </row>
    <row r="14" spans="1:13" ht="21" x14ac:dyDescent="0.4">
      <c r="A14" s="1"/>
      <c r="B14" s="189" t="s">
        <v>13</v>
      </c>
      <c r="C14" s="190"/>
      <c r="D14" s="191">
        <f>24492000+VLOOKUP('package forms'!B8,L2:M54,2,0)</f>
        <v>24492130</v>
      </c>
      <c r="E14" s="191"/>
      <c r="F14" s="35" t="s">
        <v>14</v>
      </c>
      <c r="G14" s="192">
        <f ca="1">TODAY()</f>
        <v>46036</v>
      </c>
      <c r="H14" s="192"/>
      <c r="I14" s="36"/>
      <c r="J14" s="4"/>
      <c r="K14" s="1"/>
      <c r="L14" t="s">
        <v>52</v>
      </c>
      <c r="M14">
        <v>130</v>
      </c>
    </row>
    <row r="15" spans="1:13" ht="21.6" thickBot="1" x14ac:dyDescent="0.4">
      <c r="A15" s="1"/>
      <c r="B15" s="34"/>
      <c r="C15" s="45" t="s">
        <v>15</v>
      </c>
      <c r="D15" s="160" t="str">
        <f>+'package forms'!B8</f>
        <v>Czech Judo Federation</v>
      </c>
      <c r="E15" s="160"/>
      <c r="F15" s="160"/>
      <c r="G15" s="160"/>
      <c r="H15" s="160"/>
      <c r="I15" s="161"/>
      <c r="J15" s="4"/>
      <c r="K15" s="1"/>
      <c r="L15" t="s">
        <v>53</v>
      </c>
      <c r="M15">
        <v>140</v>
      </c>
    </row>
    <row r="16" spans="1:13" x14ac:dyDescent="0.3">
      <c r="A16" s="1"/>
      <c r="B16" s="162" t="str">
        <f>+'package forms'!A17</f>
        <v>ACCOMMODATION FULL BOARD PACKAGE</v>
      </c>
      <c r="C16" s="163"/>
      <c r="D16" s="163"/>
      <c r="E16" s="163"/>
      <c r="F16" s="163"/>
      <c r="G16" s="163"/>
      <c r="H16" s="163"/>
      <c r="I16" s="164"/>
      <c r="J16" s="1"/>
      <c r="K16" s="1"/>
      <c r="L16" t="s">
        <v>54</v>
      </c>
      <c r="M16">
        <v>150</v>
      </c>
    </row>
    <row r="17" spans="1:13" ht="26.4" customHeight="1" x14ac:dyDescent="0.3">
      <c r="A17" s="1"/>
      <c r="B17" s="169" t="str">
        <f>+'package forms'!A18</f>
        <v>Category B *** Full Board package (5 nights min.)</v>
      </c>
      <c r="C17" s="165" t="s">
        <v>0</v>
      </c>
      <c r="D17" s="167" t="s">
        <v>1</v>
      </c>
      <c r="E17" s="167" t="s">
        <v>4</v>
      </c>
      <c r="F17" s="167" t="s">
        <v>5</v>
      </c>
      <c r="G17" s="167" t="s">
        <v>2</v>
      </c>
      <c r="H17" s="167" t="s">
        <v>7</v>
      </c>
      <c r="I17" s="168" t="s">
        <v>3</v>
      </c>
      <c r="J17" s="1"/>
      <c r="K17" s="1"/>
      <c r="L17" t="s">
        <v>85</v>
      </c>
      <c r="M17">
        <v>160</v>
      </c>
    </row>
    <row r="18" spans="1:13" x14ac:dyDescent="0.3">
      <c r="A18" s="1"/>
      <c r="B18" s="170"/>
      <c r="C18" s="166"/>
      <c r="D18" s="167"/>
      <c r="E18" s="167"/>
      <c r="F18" s="167"/>
      <c r="G18" s="167"/>
      <c r="H18" s="167"/>
      <c r="I18" s="168"/>
      <c r="J18" s="1"/>
      <c r="K18" s="1"/>
      <c r="L18" t="s">
        <v>55</v>
      </c>
      <c r="M18">
        <v>170</v>
      </c>
    </row>
    <row r="19" spans="1:13" x14ac:dyDescent="0.3">
      <c r="A19" s="1"/>
      <c r="B19" s="58">
        <f>IF('package forms'!H20=0,0,+'package forms'!A20)</f>
        <v>0</v>
      </c>
      <c r="C19" s="59">
        <f>+'package forms'!B20</f>
        <v>0</v>
      </c>
      <c r="D19" s="59">
        <f>+'package forms'!C20</f>
        <v>0</v>
      </c>
      <c r="E19" s="57">
        <f>+'package forms'!D20</f>
        <v>0</v>
      </c>
      <c r="F19" s="57">
        <f>+'package forms'!E20</f>
        <v>0</v>
      </c>
      <c r="G19" s="60">
        <f>+'package forms'!F20</f>
        <v>0</v>
      </c>
      <c r="H19" s="61">
        <f>+'package forms'!G20</f>
        <v>0</v>
      </c>
      <c r="I19" s="62">
        <f>+'package forms'!H20</f>
        <v>0</v>
      </c>
      <c r="J19" s="1"/>
      <c r="K19" s="1"/>
      <c r="L19" t="s">
        <v>56</v>
      </c>
      <c r="M19">
        <v>180</v>
      </c>
    </row>
    <row r="20" spans="1:13" x14ac:dyDescent="0.3">
      <c r="A20" s="1"/>
      <c r="B20" s="58">
        <f>IF('package forms'!H21=0,0,+'package forms'!A21)</f>
        <v>0</v>
      </c>
      <c r="C20" s="59">
        <f>+'package forms'!B21</f>
        <v>0</v>
      </c>
      <c r="D20" s="59">
        <f>+'package forms'!C21</f>
        <v>0</v>
      </c>
      <c r="E20" s="57">
        <f>+'package forms'!D21</f>
        <v>0</v>
      </c>
      <c r="F20" s="57">
        <f>+'package forms'!E21</f>
        <v>0</v>
      </c>
      <c r="G20" s="60">
        <f>+'package forms'!F21</f>
        <v>0</v>
      </c>
      <c r="H20" s="61">
        <f>+'package forms'!G21</f>
        <v>0</v>
      </c>
      <c r="I20" s="62">
        <f>+'package forms'!H21</f>
        <v>0</v>
      </c>
      <c r="J20" s="1"/>
      <c r="K20" s="1"/>
      <c r="L20" t="s">
        <v>57</v>
      </c>
      <c r="M20">
        <v>190</v>
      </c>
    </row>
    <row r="21" spans="1:13" x14ac:dyDescent="0.3">
      <c r="A21" s="1"/>
      <c r="B21" s="58">
        <f>IF('package forms'!H22=0,0,+'package forms'!A22)</f>
        <v>0</v>
      </c>
      <c r="C21" s="59">
        <f>+'package forms'!B22</f>
        <v>0</v>
      </c>
      <c r="D21" s="59">
        <f>+'package forms'!C22</f>
        <v>0</v>
      </c>
      <c r="E21" s="57">
        <f>+'package forms'!D22</f>
        <v>0</v>
      </c>
      <c r="F21" s="57">
        <f>+'package forms'!E22</f>
        <v>0</v>
      </c>
      <c r="G21" s="60">
        <f>+'package forms'!F22</f>
        <v>0</v>
      </c>
      <c r="H21" s="61">
        <f>+'package forms'!G22</f>
        <v>0</v>
      </c>
      <c r="I21" s="62">
        <f>+'package forms'!H22</f>
        <v>0</v>
      </c>
      <c r="J21" s="1"/>
      <c r="K21" s="1"/>
      <c r="L21" t="s">
        <v>58</v>
      </c>
      <c r="M21">
        <v>200</v>
      </c>
    </row>
    <row r="22" spans="1:13" x14ac:dyDescent="0.3">
      <c r="A22" s="1"/>
      <c r="B22" s="58">
        <f>IF('package forms'!H23=0,0,+'package forms'!A23)</f>
        <v>0</v>
      </c>
      <c r="C22" s="59">
        <f>+'package forms'!B23</f>
        <v>0</v>
      </c>
      <c r="D22" s="59">
        <f>+'package forms'!C23</f>
        <v>0</v>
      </c>
      <c r="E22" s="57">
        <f>+'package forms'!D23</f>
        <v>0</v>
      </c>
      <c r="F22" s="57">
        <f>+'package forms'!E23</f>
        <v>0</v>
      </c>
      <c r="G22" s="60">
        <f>+'package forms'!F23</f>
        <v>0</v>
      </c>
      <c r="H22" s="61">
        <f>+'package forms'!G23</f>
        <v>0</v>
      </c>
      <c r="I22" s="62">
        <f>+'package forms'!H23</f>
        <v>0</v>
      </c>
      <c r="J22" s="1"/>
      <c r="K22" s="1"/>
      <c r="L22" t="s">
        <v>59</v>
      </c>
      <c r="M22">
        <v>210</v>
      </c>
    </row>
    <row r="23" spans="1:13" x14ac:dyDescent="0.3">
      <c r="A23" s="1"/>
      <c r="B23" s="58">
        <f>IF('package forms'!H24=0,0,+'package forms'!A24)</f>
        <v>0</v>
      </c>
      <c r="C23" s="59">
        <f>+'package forms'!B24</f>
        <v>0</v>
      </c>
      <c r="D23" s="59">
        <f>+'package forms'!C24</f>
        <v>0</v>
      </c>
      <c r="E23" s="57">
        <f>+'package forms'!D24</f>
        <v>0</v>
      </c>
      <c r="F23" s="57">
        <f>+'package forms'!E24</f>
        <v>0</v>
      </c>
      <c r="G23" s="60">
        <f>+'package forms'!F24</f>
        <v>0</v>
      </c>
      <c r="H23" s="61">
        <f>+'package forms'!G24</f>
        <v>0</v>
      </c>
      <c r="I23" s="62">
        <f>+'package forms'!H24</f>
        <v>0</v>
      </c>
      <c r="J23" s="1"/>
      <c r="K23" s="1"/>
      <c r="L23" t="s">
        <v>60</v>
      </c>
      <c r="M23">
        <v>220</v>
      </c>
    </row>
    <row r="24" spans="1:13" x14ac:dyDescent="0.3">
      <c r="A24" s="1"/>
      <c r="B24" s="58">
        <f>IF('package forms'!H25=0,0,+'package forms'!A25)</f>
        <v>0</v>
      </c>
      <c r="C24" s="59">
        <f>+'package forms'!B25</f>
        <v>0</v>
      </c>
      <c r="D24" s="59">
        <f>+'package forms'!C25</f>
        <v>0</v>
      </c>
      <c r="E24" s="57">
        <f>+'package forms'!D25</f>
        <v>0</v>
      </c>
      <c r="F24" s="57">
        <f>+'package forms'!E25</f>
        <v>0</v>
      </c>
      <c r="G24" s="60">
        <f>+'package forms'!F25</f>
        <v>0</v>
      </c>
      <c r="H24" s="61">
        <f>+'package forms'!G25</f>
        <v>0</v>
      </c>
      <c r="I24" s="62">
        <f>+'package forms'!H25</f>
        <v>0</v>
      </c>
      <c r="J24" s="1"/>
      <c r="K24" s="1"/>
      <c r="L24" t="s">
        <v>61</v>
      </c>
      <c r="M24">
        <v>230</v>
      </c>
    </row>
    <row r="25" spans="1:13" x14ac:dyDescent="0.3">
      <c r="A25" s="1"/>
      <c r="B25" s="58">
        <f>IF('package forms'!H26=0,0,+'package forms'!A26)</f>
        <v>0</v>
      </c>
      <c r="C25" s="59">
        <f>+'package forms'!B26</f>
        <v>0</v>
      </c>
      <c r="D25" s="59">
        <f>+'package forms'!C26</f>
        <v>0</v>
      </c>
      <c r="E25" s="57">
        <f>+'package forms'!D26</f>
        <v>0</v>
      </c>
      <c r="F25" s="57">
        <f>+'package forms'!E26</f>
        <v>0</v>
      </c>
      <c r="G25" s="60">
        <f>+'package forms'!F26</f>
        <v>0</v>
      </c>
      <c r="H25" s="61">
        <f>+'package forms'!G26</f>
        <v>0</v>
      </c>
      <c r="I25" s="62">
        <f>+'package forms'!H26</f>
        <v>0</v>
      </c>
      <c r="J25" s="1"/>
      <c r="K25" s="1"/>
      <c r="L25" t="s">
        <v>62</v>
      </c>
      <c r="M25">
        <v>240</v>
      </c>
    </row>
    <row r="26" spans="1:13" x14ac:dyDescent="0.3">
      <c r="A26" s="1"/>
      <c r="B26" s="58">
        <f>IF('package forms'!H27=0,0,+'package forms'!A27)</f>
        <v>0</v>
      </c>
      <c r="C26" s="59">
        <f>+'package forms'!B27</f>
        <v>0</v>
      </c>
      <c r="D26" s="59">
        <f>+'package forms'!C27</f>
        <v>0</v>
      </c>
      <c r="E26" s="57">
        <f>+'package forms'!D27</f>
        <v>0</v>
      </c>
      <c r="F26" s="57">
        <f>+'package forms'!E27</f>
        <v>0</v>
      </c>
      <c r="G26" s="60">
        <f>+'package forms'!F27</f>
        <v>0</v>
      </c>
      <c r="H26" s="61">
        <f>+'package forms'!G27</f>
        <v>0</v>
      </c>
      <c r="I26" s="62">
        <f>+'package forms'!H27</f>
        <v>0</v>
      </c>
      <c r="J26" s="1"/>
      <c r="K26" s="1"/>
      <c r="L26" t="s">
        <v>63</v>
      </c>
      <c r="M26">
        <v>250</v>
      </c>
    </row>
    <row r="27" spans="1:13" x14ac:dyDescent="0.3">
      <c r="A27" s="1"/>
      <c r="B27" s="58">
        <f>IF('package forms'!H28=0,0,+'package forms'!A28)</f>
        <v>0</v>
      </c>
      <c r="C27" s="59">
        <f>+'package forms'!B28</f>
        <v>0</v>
      </c>
      <c r="D27" s="59">
        <f>+'package forms'!C28</f>
        <v>0</v>
      </c>
      <c r="E27" s="57">
        <f>+'package forms'!D28</f>
        <v>0</v>
      </c>
      <c r="F27" s="57">
        <f>+'package forms'!E28</f>
        <v>0</v>
      </c>
      <c r="G27" s="60">
        <f>+'package forms'!F28</f>
        <v>0</v>
      </c>
      <c r="H27" s="61">
        <f>+'package forms'!G28</f>
        <v>0</v>
      </c>
      <c r="I27" s="62">
        <f>+'package forms'!H28</f>
        <v>0</v>
      </c>
      <c r="J27" s="1"/>
      <c r="K27" s="1"/>
      <c r="L27" t="s">
        <v>91</v>
      </c>
      <c r="M27">
        <v>260</v>
      </c>
    </row>
    <row r="28" spans="1:13" x14ac:dyDescent="0.3">
      <c r="A28" s="1"/>
      <c r="B28" s="58">
        <f>IF('package forms'!H29=0,0,+'package forms'!A29)</f>
        <v>0</v>
      </c>
      <c r="C28" s="59">
        <f>+'package forms'!B29</f>
        <v>0</v>
      </c>
      <c r="D28" s="59">
        <f>+'package forms'!C29</f>
        <v>0</v>
      </c>
      <c r="E28" s="57">
        <f>+'package forms'!D29</f>
        <v>0</v>
      </c>
      <c r="F28" s="57">
        <f>+'package forms'!E29</f>
        <v>0</v>
      </c>
      <c r="G28" s="60">
        <f>+'package forms'!F29</f>
        <v>0</v>
      </c>
      <c r="H28" s="61">
        <f>+'package forms'!G29</f>
        <v>0</v>
      </c>
      <c r="I28" s="62">
        <f>+'package forms'!H29</f>
        <v>0</v>
      </c>
      <c r="J28" s="1"/>
      <c r="K28" s="1"/>
      <c r="L28" t="s">
        <v>92</v>
      </c>
      <c r="M28">
        <v>270</v>
      </c>
    </row>
    <row r="29" spans="1:13" x14ac:dyDescent="0.3">
      <c r="A29" s="1"/>
      <c r="B29" s="58">
        <f>IF('package forms'!H30=0,0,+'package forms'!A30)</f>
        <v>0</v>
      </c>
      <c r="C29" s="59">
        <f>+'package forms'!B30</f>
        <v>0</v>
      </c>
      <c r="D29" s="59">
        <f>+'package forms'!C30</f>
        <v>0</v>
      </c>
      <c r="E29" s="57">
        <f>+'package forms'!D30</f>
        <v>0</v>
      </c>
      <c r="F29" s="57">
        <f>+'package forms'!E30</f>
        <v>0</v>
      </c>
      <c r="G29" s="60">
        <f>+'package forms'!F30</f>
        <v>0</v>
      </c>
      <c r="H29" s="61">
        <f>+'package forms'!G30</f>
        <v>0</v>
      </c>
      <c r="I29" s="62">
        <f>+'package forms'!H30</f>
        <v>0</v>
      </c>
      <c r="J29" s="1"/>
      <c r="K29" s="1"/>
      <c r="L29" t="s">
        <v>93</v>
      </c>
      <c r="M29" s="1">
        <v>280</v>
      </c>
    </row>
    <row r="30" spans="1:13" x14ac:dyDescent="0.3">
      <c r="A30" s="1"/>
      <c r="B30" s="58">
        <f>IF('package forms'!H31=0,0,+'package forms'!A31)</f>
        <v>0</v>
      </c>
      <c r="C30" s="59">
        <f>+'package forms'!B31</f>
        <v>0</v>
      </c>
      <c r="D30" s="59">
        <f>+'package forms'!C31</f>
        <v>0</v>
      </c>
      <c r="E30" s="57">
        <f>+'package forms'!D31</f>
        <v>0</v>
      </c>
      <c r="F30" s="57">
        <f>+'package forms'!E31</f>
        <v>0</v>
      </c>
      <c r="G30" s="60">
        <f>+'package forms'!F31</f>
        <v>0</v>
      </c>
      <c r="H30" s="61">
        <f>+'package forms'!G31</f>
        <v>0</v>
      </c>
      <c r="I30" s="62">
        <f>+'package forms'!H31</f>
        <v>0</v>
      </c>
      <c r="J30" s="1"/>
      <c r="K30" s="1"/>
      <c r="L30" t="s">
        <v>64</v>
      </c>
      <c r="M30">
        <v>290</v>
      </c>
    </row>
    <row r="31" spans="1:13" ht="15" thickBot="1" x14ac:dyDescent="0.35">
      <c r="A31" s="1"/>
      <c r="B31" s="157" t="str">
        <f>+forms!A32</f>
        <v>ACCOMMODATION TOTAL</v>
      </c>
      <c r="C31" s="158"/>
      <c r="D31" s="158"/>
      <c r="E31" s="158"/>
      <c r="F31" s="158"/>
      <c r="G31" s="158"/>
      <c r="H31" s="159"/>
      <c r="I31" s="63">
        <f>+'package forms'!H32</f>
        <v>0</v>
      </c>
      <c r="J31" s="1"/>
      <c r="K31" s="30"/>
      <c r="L31" t="s">
        <v>94</v>
      </c>
      <c r="M31">
        <v>300</v>
      </c>
    </row>
    <row r="32" spans="1:13" ht="15" thickBot="1" x14ac:dyDescent="0.35">
      <c r="A32" s="1"/>
      <c r="B32" s="154" t="s">
        <v>108</v>
      </c>
      <c r="C32" s="155"/>
      <c r="D32" s="155"/>
      <c r="E32" s="155"/>
      <c r="F32" s="155"/>
      <c r="G32" s="155"/>
      <c r="H32" s="156"/>
      <c r="I32" s="66">
        <f>+'package forms'!H44</f>
        <v>0</v>
      </c>
      <c r="J32" s="1"/>
      <c r="K32" s="1"/>
      <c r="L32" t="s">
        <v>65</v>
      </c>
      <c r="M32">
        <v>310</v>
      </c>
    </row>
    <row r="33" spans="1:13" ht="15" thickBot="1" x14ac:dyDescent="0.35">
      <c r="A33" s="1"/>
      <c r="B33" s="154" t="s">
        <v>109</v>
      </c>
      <c r="C33" s="155"/>
      <c r="D33" s="155"/>
      <c r="E33" s="155"/>
      <c r="F33" s="155"/>
      <c r="G33" s="155"/>
      <c r="H33" s="156"/>
      <c r="I33" s="66">
        <f>+'package forms'!H45</f>
        <v>0</v>
      </c>
      <c r="J33" s="1"/>
      <c r="K33" s="1"/>
      <c r="L33" t="s">
        <v>86</v>
      </c>
      <c r="M33">
        <v>320</v>
      </c>
    </row>
    <row r="34" spans="1:13" ht="15" thickBot="1" x14ac:dyDescent="0.35">
      <c r="A34" s="1"/>
      <c r="B34" s="154" t="str">
        <f>+forms!A48</f>
        <v>TOTAL</v>
      </c>
      <c r="C34" s="155"/>
      <c r="D34" s="155"/>
      <c r="E34" s="155"/>
      <c r="F34" s="155"/>
      <c r="G34" s="155"/>
      <c r="H34" s="156"/>
      <c r="I34" s="66">
        <f>+'package forms'!H46</f>
        <v>0</v>
      </c>
      <c r="J34" s="1"/>
      <c r="K34" s="1"/>
      <c r="L34" t="s">
        <v>87</v>
      </c>
      <c r="M34" s="1">
        <v>330</v>
      </c>
    </row>
    <row r="35" spans="1:13" ht="15" thickBot="1" x14ac:dyDescent="0.35">
      <c r="A35" s="1"/>
      <c r="B35" s="144" t="s">
        <v>81</v>
      </c>
      <c r="C35" s="145"/>
      <c r="D35" s="145"/>
      <c r="E35" s="145"/>
      <c r="F35" s="145"/>
      <c r="G35" s="145"/>
      <c r="H35" s="146"/>
      <c r="I35" s="69"/>
      <c r="J35" s="1"/>
      <c r="K35" s="1"/>
      <c r="L35" t="s">
        <v>88</v>
      </c>
      <c r="M35">
        <v>340</v>
      </c>
    </row>
    <row r="36" spans="1:13" ht="15" thickBot="1" x14ac:dyDescent="0.35">
      <c r="A36" s="1"/>
      <c r="B36" s="147" t="s">
        <v>111</v>
      </c>
      <c r="C36" s="148"/>
      <c r="D36" s="148"/>
      <c r="E36" s="148"/>
      <c r="F36" s="148"/>
      <c r="G36" s="148"/>
      <c r="H36" s="149"/>
      <c r="I36" s="67">
        <f>IF(I35&gt;I34,+I35-I34,0)</f>
        <v>0</v>
      </c>
      <c r="J36" s="1"/>
      <c r="K36" s="1"/>
      <c r="L36" t="s">
        <v>66</v>
      </c>
      <c r="M36">
        <v>350</v>
      </c>
    </row>
    <row r="37" spans="1:13" ht="15" thickBot="1" x14ac:dyDescent="0.35">
      <c r="A37" s="1"/>
      <c r="B37" s="144" t="s">
        <v>82</v>
      </c>
      <c r="C37" s="145"/>
      <c r="D37" s="145"/>
      <c r="E37" s="145"/>
      <c r="F37" s="145"/>
      <c r="G37" s="145"/>
      <c r="H37" s="146"/>
      <c r="I37" s="67">
        <f>IF(I34&gt;I35,I34-I35,0)</f>
        <v>0</v>
      </c>
      <c r="J37" s="1"/>
      <c r="K37" s="1"/>
      <c r="L37" t="s">
        <v>67</v>
      </c>
      <c r="M37">
        <v>360</v>
      </c>
    </row>
    <row r="38" spans="1:13" ht="15" thickBot="1" x14ac:dyDescent="0.35">
      <c r="A38" s="1"/>
      <c r="J38" s="1"/>
      <c r="K38" s="1"/>
      <c r="L38" t="s">
        <v>83</v>
      </c>
      <c r="M38">
        <v>370</v>
      </c>
    </row>
    <row r="39" spans="1:13" ht="26.4" thickBot="1" x14ac:dyDescent="0.55000000000000004">
      <c r="A39" s="1"/>
      <c r="B39" s="150" t="s">
        <v>6</v>
      </c>
      <c r="C39" s="151"/>
      <c r="D39" s="152">
        <f>+I34</f>
        <v>0</v>
      </c>
      <c r="E39" s="153"/>
      <c r="J39" s="1"/>
      <c r="K39" s="1"/>
      <c r="L39" t="s">
        <v>68</v>
      </c>
      <c r="M39">
        <v>380</v>
      </c>
    </row>
    <row r="40" spans="1:13" x14ac:dyDescent="0.3">
      <c r="A40" s="1"/>
      <c r="G40" s="1"/>
      <c r="H40" s="1"/>
      <c r="J40" s="30"/>
      <c r="K40" s="1"/>
      <c r="L40" t="s">
        <v>69</v>
      </c>
      <c r="M40">
        <v>390</v>
      </c>
    </row>
    <row r="41" spans="1:13" x14ac:dyDescent="0.3">
      <c r="A41" s="1"/>
      <c r="G41" s="5"/>
      <c r="H41" s="5"/>
      <c r="J41" s="30"/>
      <c r="K41" s="1"/>
    </row>
    <row r="42" spans="1:13" ht="15.6" x14ac:dyDescent="0.3">
      <c r="A42" s="1"/>
      <c r="G42" s="6" t="s">
        <v>16</v>
      </c>
      <c r="H42" s="1"/>
      <c r="J42" s="30"/>
      <c r="K42" s="1"/>
      <c r="L42" t="s">
        <v>89</v>
      </c>
      <c r="M42">
        <v>400</v>
      </c>
    </row>
    <row r="43" spans="1:13" x14ac:dyDescent="0.3">
      <c r="A43" s="1"/>
      <c r="G43" s="1"/>
      <c r="H43" s="1"/>
      <c r="J43" s="30"/>
      <c r="K43" s="1"/>
      <c r="L43" t="s">
        <v>70</v>
      </c>
      <c r="M43">
        <v>410</v>
      </c>
    </row>
    <row r="44" spans="1:13" x14ac:dyDescent="0.3">
      <c r="A44" s="1"/>
      <c r="B44" s="1"/>
      <c r="C44" s="1"/>
      <c r="D44" s="1"/>
      <c r="E44" s="1"/>
      <c r="F44" s="1"/>
      <c r="G44" s="4"/>
      <c r="H44" s="4"/>
      <c r="I44" s="1"/>
      <c r="J44" s="30"/>
      <c r="K44" s="1"/>
      <c r="L44" t="s">
        <v>71</v>
      </c>
      <c r="M44">
        <v>420</v>
      </c>
    </row>
    <row r="45" spans="1:13" x14ac:dyDescent="0.3">
      <c r="A45" s="1"/>
      <c r="B45" s="1"/>
      <c r="C45" s="1"/>
      <c r="D45" s="1"/>
      <c r="E45" s="1"/>
      <c r="F45" s="1"/>
      <c r="G45" s="4"/>
      <c r="H45" s="4"/>
      <c r="I45" s="1"/>
      <c r="J45" s="30"/>
      <c r="K45" s="1"/>
      <c r="L45" t="s">
        <v>72</v>
      </c>
      <c r="M45">
        <v>430</v>
      </c>
    </row>
    <row r="46" spans="1:13" x14ac:dyDescent="0.3">
      <c r="A46" s="1"/>
      <c r="B46" s="1"/>
      <c r="C46" s="1"/>
      <c r="D46" s="1"/>
      <c r="E46" s="1"/>
      <c r="F46" s="1"/>
      <c r="G46" s="4"/>
      <c r="H46" s="4"/>
      <c r="I46" s="1"/>
      <c r="J46" s="30"/>
      <c r="K46" s="1"/>
      <c r="L46" t="s">
        <v>73</v>
      </c>
      <c r="M46">
        <v>440</v>
      </c>
    </row>
    <row r="47" spans="1:13" x14ac:dyDescent="0.3">
      <c r="A47" s="1"/>
      <c r="B47" s="1"/>
      <c r="C47" s="1"/>
      <c r="D47" s="1"/>
      <c r="E47" s="1"/>
      <c r="F47" s="1"/>
      <c r="G47" s="4"/>
      <c r="H47" s="4"/>
      <c r="I47" s="1"/>
      <c r="J47" s="1"/>
      <c r="K47" s="1"/>
      <c r="L47" t="s">
        <v>74</v>
      </c>
      <c r="M47">
        <v>450</v>
      </c>
    </row>
    <row r="48" spans="1:13" x14ac:dyDescent="0.3">
      <c r="A48" s="1"/>
      <c r="B48" s="1"/>
      <c r="C48" s="1"/>
      <c r="D48" s="1"/>
      <c r="E48" s="1"/>
      <c r="F48" s="1"/>
      <c r="G48" s="4"/>
      <c r="H48" s="4"/>
      <c r="I48" s="1"/>
      <c r="J48" s="4"/>
      <c r="K48" s="1"/>
      <c r="L48" t="s">
        <v>75</v>
      </c>
      <c r="M48">
        <v>460</v>
      </c>
    </row>
    <row r="49" spans="1:13" x14ac:dyDescent="0.3">
      <c r="A49" s="1"/>
      <c r="B49" s="1"/>
      <c r="C49" s="1"/>
      <c r="D49" s="1"/>
      <c r="E49" s="1"/>
      <c r="F49" s="1"/>
      <c r="G49" s="4"/>
      <c r="H49" s="4"/>
      <c r="I49" s="4"/>
      <c r="J49" s="4"/>
      <c r="K49" s="1"/>
      <c r="L49" t="s">
        <v>76</v>
      </c>
      <c r="M49">
        <v>470</v>
      </c>
    </row>
    <row r="50" spans="1:13" x14ac:dyDescent="0.3">
      <c r="A50" s="1"/>
      <c r="B50" s="1"/>
      <c r="C50" s="1"/>
      <c r="D50" s="1"/>
      <c r="E50" s="1"/>
      <c r="F50" s="1"/>
      <c r="G50" s="4"/>
      <c r="H50" s="4"/>
      <c r="I50" s="1"/>
      <c r="J50" s="1"/>
      <c r="K50" s="1"/>
      <c r="L50" t="s">
        <v>77</v>
      </c>
      <c r="M50" s="1">
        <v>480</v>
      </c>
    </row>
    <row r="51" spans="1:13" x14ac:dyDescent="0.3">
      <c r="A51" s="1"/>
      <c r="B51" s="1"/>
      <c r="C51" s="1"/>
      <c r="D51" s="1"/>
      <c r="E51" s="1"/>
      <c r="F51" s="1"/>
      <c r="I51" s="1"/>
      <c r="J51" s="1"/>
      <c r="K51" s="1"/>
      <c r="L51" t="s">
        <v>78</v>
      </c>
      <c r="M51" s="1">
        <v>490</v>
      </c>
    </row>
    <row r="52" spans="1:13" x14ac:dyDescent="0.3">
      <c r="A52" s="1"/>
      <c r="B52" s="1"/>
      <c r="C52" s="1"/>
      <c r="D52" s="1"/>
      <c r="E52" s="1"/>
      <c r="F52" s="1"/>
      <c r="I52" s="1"/>
      <c r="J52" s="1"/>
      <c r="K52" s="1"/>
      <c r="L52" t="s">
        <v>79</v>
      </c>
      <c r="M52" s="1">
        <v>500</v>
      </c>
    </row>
    <row r="53" spans="1:13" x14ac:dyDescent="0.3">
      <c r="A53" s="1"/>
      <c r="B53" s="1"/>
      <c r="C53" s="1"/>
      <c r="D53" s="1"/>
      <c r="E53" s="1"/>
      <c r="F53" s="1"/>
      <c r="I53" s="1"/>
      <c r="J53" s="1"/>
      <c r="K53" s="1"/>
      <c r="L53" t="s">
        <v>80</v>
      </c>
      <c r="M53" s="1">
        <v>510</v>
      </c>
    </row>
    <row r="54" spans="1:13" x14ac:dyDescent="0.3">
      <c r="A54" s="1"/>
      <c r="B54" s="1"/>
      <c r="C54" s="1"/>
      <c r="D54" s="1"/>
      <c r="E54" s="1"/>
      <c r="F54" s="1"/>
      <c r="I54" s="1"/>
      <c r="J54" s="1"/>
      <c r="K54" s="1"/>
      <c r="L54" s="1" t="s">
        <v>97</v>
      </c>
      <c r="M54" s="1">
        <v>600</v>
      </c>
    </row>
  </sheetData>
  <sheetProtection algorithmName="SHA-512" hashValue="tB3fvMb7ppVkR4SlP6JColIbOD+oNGiFPL9Rz4cRinGiMTMNWQWGDZuVEcLp2o6PPKJKNVpuAaB0A0Q6Gp6MAA==" saltValue="lkCrb83fpzHQY7i9IYDvPA==" spinCount="100000" sheet="1" objects="1" scenarios="1"/>
  <mergeCells count="25">
    <mergeCell ref="B2:I3"/>
    <mergeCell ref="B11:F13"/>
    <mergeCell ref="G11:I13"/>
    <mergeCell ref="B14:C14"/>
    <mergeCell ref="D14:E14"/>
    <mergeCell ref="G14:H14"/>
    <mergeCell ref="B32:H32"/>
    <mergeCell ref="B33:H33"/>
    <mergeCell ref="B34:H34"/>
    <mergeCell ref="B31:H31"/>
    <mergeCell ref="D15:I15"/>
    <mergeCell ref="B16:I16"/>
    <mergeCell ref="C17:C18"/>
    <mergeCell ref="D17:D18"/>
    <mergeCell ref="E17:E18"/>
    <mergeCell ref="F17:F18"/>
    <mergeCell ref="G17:G18"/>
    <mergeCell ref="H17:H18"/>
    <mergeCell ref="I17:I18"/>
    <mergeCell ref="B17:B18"/>
    <mergeCell ref="B35:H35"/>
    <mergeCell ref="B36:H36"/>
    <mergeCell ref="B37:H37"/>
    <mergeCell ref="B39:C39"/>
    <mergeCell ref="D39:E39"/>
  </mergeCells>
  <dataValidations count="2">
    <dataValidation type="list" allowBlank="1" showInputMessage="1" showErrorMessage="1" sqref="I19:I30" xr:uid="{3F620605-8B4F-4376-9299-C4484CCD42BB}">
      <formula1>#REF!</formula1>
    </dataValidation>
    <dataValidation imeMode="off" allowBlank="1" showInputMessage="1" showErrorMessage="1" sqref="E4:F9 B2 I14:J15 D14:D15 B14:B16 C15 B4:B10 D39 B39 B49 I49 G44:H50" xr:uid="{EB4375B1-3AE9-4A77-A8BC-091795B17C21}"/>
  </dataValidations>
  <pageMargins left="0.7" right="0.7" top="0.78740157499999996" bottom="0.78740157499999996" header="0.3" footer="0.3"/>
  <pageSetup paperSize="9" scale="6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M74"/>
  <sheetViews>
    <sheetView showZeros="0" topLeftCell="A2" zoomScale="91" zoomScaleNormal="100" workbookViewId="0">
      <selection activeCell="E20" sqref="E20"/>
    </sheetView>
  </sheetViews>
  <sheetFormatPr defaultColWidth="9.33203125" defaultRowHeight="14.4" x14ac:dyDescent="0.3"/>
  <cols>
    <col min="1" max="1" width="29.33203125" style="1" customWidth="1"/>
    <col min="2" max="2" width="10.44140625" style="1" customWidth="1"/>
    <col min="3" max="3" width="11.44140625" style="1" bestFit="1" customWidth="1"/>
    <col min="4" max="4" width="14.44140625" style="1" bestFit="1" customWidth="1"/>
    <col min="5" max="5" width="16.33203125" style="1" bestFit="1" customWidth="1"/>
    <col min="6" max="6" width="11.6640625" style="1" customWidth="1"/>
    <col min="7" max="7" width="9.33203125" style="1"/>
    <col min="8" max="8" width="11.6640625" style="1" bestFit="1" customWidth="1"/>
    <col min="9" max="9" width="10.44140625" style="1" customWidth="1"/>
    <col min="10" max="16384" width="9.33203125" style="1"/>
  </cols>
  <sheetData>
    <row r="1" spans="1:9" ht="54.6" customHeight="1" x14ac:dyDescent="0.3"/>
    <row r="3" spans="1:9" ht="29.4" x14ac:dyDescent="0.45">
      <c r="A3" s="133" t="s">
        <v>114</v>
      </c>
      <c r="B3" s="133"/>
      <c r="C3" s="133"/>
      <c r="D3" s="133"/>
      <c r="E3" s="133"/>
      <c r="F3" s="133"/>
      <c r="G3" s="133"/>
      <c r="H3" s="133"/>
      <c r="I3" s="133"/>
    </row>
    <row r="4" spans="1:9" ht="29.4" x14ac:dyDescent="0.45">
      <c r="A4" s="133">
        <v>2026</v>
      </c>
      <c r="B4" s="133"/>
      <c r="C4" s="133"/>
      <c r="D4" s="133"/>
      <c r="E4" s="133"/>
      <c r="F4" s="133"/>
      <c r="G4" s="133"/>
      <c r="H4" s="133"/>
      <c r="I4" s="133"/>
    </row>
    <row r="5" spans="1:9" ht="29.4" x14ac:dyDescent="0.45">
      <c r="A5" s="133" t="s">
        <v>112</v>
      </c>
      <c r="B5" s="133"/>
      <c r="C5" s="133"/>
      <c r="D5" s="133"/>
      <c r="E5" s="133"/>
      <c r="F5" s="133"/>
      <c r="G5" s="133"/>
      <c r="H5" s="133"/>
      <c r="I5" s="133"/>
    </row>
    <row r="6" spans="1:9" ht="35.700000000000003" customHeight="1" x14ac:dyDescent="0.3">
      <c r="A6" s="134" t="s">
        <v>37</v>
      </c>
      <c r="B6" s="134"/>
      <c r="C6" s="134"/>
      <c r="D6" s="134"/>
      <c r="E6" s="134"/>
      <c r="F6" s="134"/>
      <c r="G6" s="134"/>
      <c r="H6" s="134"/>
      <c r="I6" s="134"/>
    </row>
    <row r="7" spans="1:9" s="19" customFormat="1" ht="17.399999999999999" x14ac:dyDescent="0.3">
      <c r="A7" s="28"/>
      <c r="B7" s="28"/>
      <c r="C7" s="28"/>
      <c r="D7" s="28"/>
      <c r="E7" s="28"/>
      <c r="F7" s="28"/>
      <c r="G7" s="28"/>
      <c r="H7" s="28"/>
      <c r="I7" s="28"/>
    </row>
    <row r="8" spans="1:9" ht="41.25" customHeight="1" x14ac:dyDescent="0.3">
      <c r="A8" s="29" t="s">
        <v>36</v>
      </c>
      <c r="B8" s="135" t="s">
        <v>52</v>
      </c>
      <c r="C8" s="135"/>
      <c r="D8" s="135"/>
      <c r="E8" s="135"/>
      <c r="F8" s="135"/>
      <c r="G8" s="135"/>
      <c r="H8" s="135"/>
      <c r="I8" s="135"/>
    </row>
    <row r="9" spans="1:9" ht="17.399999999999999" x14ac:dyDescent="0.3">
      <c r="A9" s="122" t="s">
        <v>34</v>
      </c>
      <c r="B9" s="123"/>
      <c r="C9" s="123"/>
      <c r="D9" s="123"/>
      <c r="E9" s="124"/>
      <c r="F9" s="136" t="s">
        <v>35</v>
      </c>
      <c r="G9" s="137"/>
      <c r="H9" s="137"/>
      <c r="I9" s="137"/>
    </row>
    <row r="10" spans="1:9" ht="18" customHeight="1" x14ac:dyDescent="0.3">
      <c r="A10" s="138" t="s">
        <v>0</v>
      </c>
      <c r="B10" s="140" t="s">
        <v>8</v>
      </c>
      <c r="C10" s="140"/>
      <c r="D10" s="138" t="s">
        <v>9</v>
      </c>
      <c r="E10" s="138" t="s">
        <v>11</v>
      </c>
      <c r="F10" s="141" t="s">
        <v>1</v>
      </c>
      <c r="G10" s="143" t="s">
        <v>10</v>
      </c>
      <c r="H10" s="143"/>
      <c r="I10" s="141" t="s">
        <v>11</v>
      </c>
    </row>
    <row r="11" spans="1:9" ht="18" customHeight="1" x14ac:dyDescent="0.3">
      <c r="A11" s="139"/>
      <c r="B11" s="37" t="s">
        <v>39</v>
      </c>
      <c r="C11" s="38" t="s">
        <v>40</v>
      </c>
      <c r="D11" s="139"/>
      <c r="E11" s="139"/>
      <c r="F11" s="142"/>
      <c r="G11" s="39" t="s">
        <v>39</v>
      </c>
      <c r="H11" s="40" t="s">
        <v>40</v>
      </c>
      <c r="I11" s="142"/>
    </row>
    <row r="12" spans="1:9" ht="18" customHeight="1" x14ac:dyDescent="0.3">
      <c r="A12" s="48"/>
      <c r="B12" s="41"/>
      <c r="C12" s="42"/>
      <c r="D12" s="22"/>
      <c r="E12" s="22"/>
      <c r="F12" s="48"/>
      <c r="G12" s="41"/>
      <c r="H12" s="42"/>
      <c r="I12" s="23"/>
    </row>
    <row r="13" spans="1:9" ht="18" customHeight="1" x14ac:dyDescent="0.3">
      <c r="A13" s="48"/>
      <c r="B13" s="41"/>
      <c r="C13" s="42"/>
      <c r="D13" s="22"/>
      <c r="E13" s="22"/>
      <c r="F13" s="48"/>
      <c r="G13" s="41"/>
      <c r="H13" s="42"/>
      <c r="I13" s="23"/>
    </row>
    <row r="14" spans="1:9" ht="18" customHeight="1" x14ac:dyDescent="0.3">
      <c r="A14" s="48"/>
      <c r="B14" s="41"/>
      <c r="C14" s="42"/>
      <c r="D14" s="22"/>
      <c r="E14" s="22"/>
      <c r="F14" s="48"/>
      <c r="G14" s="41"/>
      <c r="H14" s="42"/>
      <c r="I14" s="23"/>
    </row>
    <row r="15" spans="1:9" ht="18" customHeight="1" x14ac:dyDescent="0.3">
      <c r="A15" s="48"/>
      <c r="B15" s="41"/>
      <c r="C15" s="42"/>
      <c r="D15" s="22"/>
      <c r="E15" s="22"/>
      <c r="F15" s="48"/>
      <c r="G15" s="41"/>
      <c r="H15" s="42"/>
      <c r="I15" s="23"/>
    </row>
    <row r="16" spans="1:9" ht="18" customHeight="1" x14ac:dyDescent="0.3">
      <c r="A16" s="48"/>
      <c r="B16" s="41"/>
      <c r="C16" s="42"/>
      <c r="D16" s="22"/>
      <c r="E16" s="22"/>
      <c r="F16" s="48"/>
      <c r="G16" s="41"/>
      <c r="H16" s="42"/>
      <c r="I16" s="23"/>
    </row>
    <row r="17" spans="1:13" ht="18" x14ac:dyDescent="0.35">
      <c r="A17" s="127" t="s">
        <v>115</v>
      </c>
      <c r="B17" s="127"/>
      <c r="C17" s="127"/>
      <c r="D17" s="127"/>
      <c r="E17" s="127"/>
      <c r="F17" s="127"/>
      <c r="G17" s="127"/>
      <c r="H17" s="127"/>
      <c r="I17" s="127"/>
    </row>
    <row r="18" spans="1:13" ht="15" customHeight="1" x14ac:dyDescent="0.3">
      <c r="A18" s="76" t="s">
        <v>121</v>
      </c>
      <c r="B18" s="128" t="s">
        <v>0</v>
      </c>
      <c r="C18" s="128" t="s">
        <v>1</v>
      </c>
      <c r="D18" s="128" t="s">
        <v>4</v>
      </c>
      <c r="E18" s="128" t="s">
        <v>5</v>
      </c>
      <c r="F18" s="128" t="s">
        <v>2</v>
      </c>
      <c r="G18" s="128" t="s">
        <v>7</v>
      </c>
      <c r="H18" s="128" t="s">
        <v>3</v>
      </c>
      <c r="I18" s="128"/>
    </row>
    <row r="19" spans="1:13" x14ac:dyDescent="0.3">
      <c r="A19" s="48" t="s">
        <v>103</v>
      </c>
      <c r="B19" s="128"/>
      <c r="C19" s="128"/>
      <c r="D19" s="128"/>
      <c r="E19" s="128"/>
      <c r="F19" s="128"/>
      <c r="G19" s="128"/>
      <c r="H19" s="128"/>
      <c r="I19" s="128"/>
    </row>
    <row r="20" spans="1:13" x14ac:dyDescent="0.3">
      <c r="A20" s="26" t="s">
        <v>95</v>
      </c>
      <c r="B20" s="48"/>
      <c r="C20" s="48"/>
      <c r="D20" s="27">
        <f>+E20</f>
        <v>0</v>
      </c>
      <c r="E20" s="49"/>
      <c r="F20" s="24">
        <f t="shared" ref="F20" si="0">+C20-B20</f>
        <v>0</v>
      </c>
      <c r="G20" s="25">
        <f>IF($A$19="A category",155,120)</f>
        <v>120</v>
      </c>
      <c r="H20" s="129">
        <f>IF((F20&lt;=2),G20*2*E20,G20*F20*E20)</f>
        <v>0</v>
      </c>
      <c r="I20" s="130"/>
    </row>
    <row r="21" spans="1:13" x14ac:dyDescent="0.3">
      <c r="A21" s="26" t="s">
        <v>95</v>
      </c>
      <c r="B21" s="48"/>
      <c r="C21" s="48"/>
      <c r="D21" s="27">
        <f t="shared" ref="D21:D23" si="1">+E21</f>
        <v>0</v>
      </c>
      <c r="E21" s="49"/>
      <c r="F21" s="24">
        <f t="shared" ref="F21:F25" si="2">+C21-B21</f>
        <v>0</v>
      </c>
      <c r="G21" s="25">
        <f t="shared" ref="G21:G23" si="3">IF($A$19="A category",155,120)</f>
        <v>120</v>
      </c>
      <c r="H21" s="129">
        <f t="shared" ref="H21:H23" si="4">IF((F21&lt;=2),G21*2*E21,G21*F21*E21)</f>
        <v>0</v>
      </c>
      <c r="I21" s="130"/>
    </row>
    <row r="22" spans="1:13" x14ac:dyDescent="0.3">
      <c r="A22" s="26" t="s">
        <v>95</v>
      </c>
      <c r="B22" s="48"/>
      <c r="C22" s="48"/>
      <c r="D22" s="27">
        <f t="shared" si="1"/>
        <v>0</v>
      </c>
      <c r="E22" s="49"/>
      <c r="F22" s="24">
        <f t="shared" si="2"/>
        <v>0</v>
      </c>
      <c r="G22" s="25">
        <f t="shared" si="3"/>
        <v>120</v>
      </c>
      <c r="H22" s="129">
        <f t="shared" si="4"/>
        <v>0</v>
      </c>
      <c r="I22" s="130"/>
    </row>
    <row r="23" spans="1:13" x14ac:dyDescent="0.3">
      <c r="A23" s="26" t="s">
        <v>95</v>
      </c>
      <c r="B23" s="48"/>
      <c r="C23" s="48"/>
      <c r="D23" s="27">
        <f t="shared" si="1"/>
        <v>0</v>
      </c>
      <c r="E23" s="49"/>
      <c r="F23" s="24">
        <f t="shared" si="2"/>
        <v>0</v>
      </c>
      <c r="G23" s="25">
        <f t="shared" si="3"/>
        <v>120</v>
      </c>
      <c r="H23" s="129">
        <f t="shared" si="4"/>
        <v>0</v>
      </c>
      <c r="I23" s="130"/>
    </row>
    <row r="24" spans="1:13" x14ac:dyDescent="0.3">
      <c r="A24" s="71" t="s">
        <v>96</v>
      </c>
      <c r="B24" s="48"/>
      <c r="C24" s="48"/>
      <c r="D24" s="72">
        <f t="shared" ref="D24:D25" si="5">IF(MOD(E24,2)=0,E24/2,"Wrong no. of persons")</f>
        <v>0</v>
      </c>
      <c r="E24" s="49"/>
      <c r="F24" s="73">
        <f t="shared" si="2"/>
        <v>0</v>
      </c>
      <c r="G24" s="74">
        <f>IF($A$19="A category",120,90)</f>
        <v>90</v>
      </c>
      <c r="H24" s="125">
        <f>IF((F24&lt;=2),G24*2*E24,G24*F24*E24)</f>
        <v>0</v>
      </c>
      <c r="I24" s="126"/>
      <c r="M24"/>
    </row>
    <row r="25" spans="1:13" x14ac:dyDescent="0.3">
      <c r="A25" s="71" t="s">
        <v>96</v>
      </c>
      <c r="B25" s="48"/>
      <c r="C25" s="48"/>
      <c r="D25" s="72">
        <f t="shared" si="5"/>
        <v>0</v>
      </c>
      <c r="E25" s="49"/>
      <c r="F25" s="73">
        <f t="shared" si="2"/>
        <v>0</v>
      </c>
      <c r="G25" s="74">
        <f t="shared" ref="G25:G27" si="6">IF($A$19="A category",120,90)</f>
        <v>90</v>
      </c>
      <c r="H25" s="125">
        <f t="shared" ref="H25:H27" si="7">IF((F25&lt;=2),G25*2*E25,G25*F25*E25)</f>
        <v>0</v>
      </c>
      <c r="I25" s="126"/>
    </row>
    <row r="26" spans="1:13" x14ac:dyDescent="0.3">
      <c r="A26" s="71" t="s">
        <v>96</v>
      </c>
      <c r="B26" s="48"/>
      <c r="C26" s="48"/>
      <c r="D26" s="72">
        <f t="shared" ref="D26" si="8">IF(MOD(E26,2)=0,E26/2,"Wrong no. of persons")</f>
        <v>0</v>
      </c>
      <c r="E26" s="49"/>
      <c r="F26" s="73">
        <f t="shared" ref="F26" si="9">+C26-B26</f>
        <v>0</v>
      </c>
      <c r="G26" s="74">
        <f t="shared" si="6"/>
        <v>90</v>
      </c>
      <c r="H26" s="125">
        <f t="shared" si="7"/>
        <v>0</v>
      </c>
      <c r="I26" s="126"/>
      <c r="M26"/>
    </row>
    <row r="27" spans="1:13" x14ac:dyDescent="0.3">
      <c r="A27" s="71" t="s">
        <v>96</v>
      </c>
      <c r="B27" s="48"/>
      <c r="C27" s="48"/>
      <c r="D27" s="72">
        <f t="shared" ref="D27" si="10">IF(MOD(E27,2)=0,E27/2,"Wrong no. of persons")</f>
        <v>0</v>
      </c>
      <c r="E27" s="49"/>
      <c r="F27" s="73">
        <f t="shared" ref="F27" si="11">+C27-B27</f>
        <v>0</v>
      </c>
      <c r="G27" s="74">
        <f t="shared" si="6"/>
        <v>90</v>
      </c>
      <c r="H27" s="125">
        <f t="shared" si="7"/>
        <v>0</v>
      </c>
      <c r="I27" s="126"/>
      <c r="M27"/>
    </row>
    <row r="28" spans="1:13" x14ac:dyDescent="0.3">
      <c r="A28" s="77" t="str">
        <f>IF($A$19="A category",,"Triple BB")</f>
        <v>Triple BB</v>
      </c>
      <c r="B28" s="48"/>
      <c r="C28" s="48"/>
      <c r="D28" s="78">
        <f>IF(MOD(E28,3)=0,E28/3,"Wrong no. of persons")</f>
        <v>0</v>
      </c>
      <c r="E28" s="49"/>
      <c r="F28" s="79">
        <f>IF($A$19="A category",,+C28-B28)</f>
        <v>0</v>
      </c>
      <c r="G28" s="80">
        <f>IF($A$19="A category","N/A",75)</f>
        <v>75</v>
      </c>
      <c r="H28" s="116">
        <f>IF($A$19="A category","N/A",IF((F28&lt;=2),G28*2*E28,G28*F28*E28))</f>
        <v>0</v>
      </c>
      <c r="I28" s="117"/>
    </row>
    <row r="29" spans="1:13" x14ac:dyDescent="0.3">
      <c r="A29" s="77" t="str">
        <f t="shared" ref="A29:A31" si="12">IF($A$19="A category",,"Triple BB")</f>
        <v>Triple BB</v>
      </c>
      <c r="B29" s="48"/>
      <c r="C29" s="48"/>
      <c r="D29" s="78">
        <f t="shared" ref="D29:D31" si="13">IF(MOD(E29,3)=0,E29/3,"Wrong no. of persons")</f>
        <v>0</v>
      </c>
      <c r="E29" s="49"/>
      <c r="F29" s="79">
        <f t="shared" ref="F29:F31" si="14">IF($A$19="A category",,+C29-B29)</f>
        <v>0</v>
      </c>
      <c r="G29" s="80">
        <f t="shared" ref="G29:G31" si="15">IF($A$19="A category","N/A",75)</f>
        <v>75</v>
      </c>
      <c r="H29" s="116">
        <f t="shared" ref="H29:H31" si="16">IF($A$19="A category","N/A",IF((F29&lt;=2),G29*2*E29,G29*F29*E29))</f>
        <v>0</v>
      </c>
      <c r="I29" s="117"/>
    </row>
    <row r="30" spans="1:13" x14ac:dyDescent="0.3">
      <c r="A30" s="77" t="str">
        <f t="shared" si="12"/>
        <v>Triple BB</v>
      </c>
      <c r="B30" s="48"/>
      <c r="C30" s="48"/>
      <c r="D30" s="78">
        <f t="shared" si="13"/>
        <v>0</v>
      </c>
      <c r="E30" s="49"/>
      <c r="F30" s="79">
        <f t="shared" si="14"/>
        <v>0</v>
      </c>
      <c r="G30" s="80">
        <f t="shared" si="15"/>
        <v>75</v>
      </c>
      <c r="H30" s="116">
        <f t="shared" si="16"/>
        <v>0</v>
      </c>
      <c r="I30" s="117"/>
    </row>
    <row r="31" spans="1:13" x14ac:dyDescent="0.3">
      <c r="A31" s="77" t="str">
        <f t="shared" si="12"/>
        <v>Triple BB</v>
      </c>
      <c r="B31" s="48"/>
      <c r="C31" s="48"/>
      <c r="D31" s="78">
        <f t="shared" si="13"/>
        <v>0</v>
      </c>
      <c r="E31" s="49"/>
      <c r="F31" s="79">
        <f t="shared" si="14"/>
        <v>0</v>
      </c>
      <c r="G31" s="80">
        <f t="shared" si="15"/>
        <v>75</v>
      </c>
      <c r="H31" s="116">
        <f t="shared" si="16"/>
        <v>0</v>
      </c>
      <c r="I31" s="117"/>
    </row>
    <row r="32" spans="1:13" s="19" customFormat="1" ht="18" x14ac:dyDescent="0.35">
      <c r="A32" s="118" t="s">
        <v>104</v>
      </c>
      <c r="B32" s="119"/>
      <c r="C32" s="119"/>
      <c r="D32" s="119"/>
      <c r="E32" s="119"/>
      <c r="F32" s="119"/>
      <c r="G32" s="120"/>
      <c r="H32" s="121">
        <f>SUM(H20:I31)</f>
        <v>0</v>
      </c>
      <c r="I32" s="120"/>
    </row>
    <row r="33" spans="1:9" s="19" customFormat="1" ht="42.6" customHeight="1" x14ac:dyDescent="0.3">
      <c r="A33" s="110" t="s">
        <v>90</v>
      </c>
      <c r="B33" s="111"/>
      <c r="C33" s="111"/>
      <c r="D33" s="112"/>
      <c r="E33" s="109" t="s">
        <v>123</v>
      </c>
      <c r="F33" s="109" t="s">
        <v>98</v>
      </c>
      <c r="G33" s="109" t="s">
        <v>99</v>
      </c>
      <c r="H33" s="109" t="s">
        <v>3</v>
      </c>
      <c r="I33" s="109"/>
    </row>
    <row r="34" spans="1:9" s="19" customFormat="1" ht="14.7" customHeight="1" x14ac:dyDescent="0.3">
      <c r="A34" s="113"/>
      <c r="B34" s="114"/>
      <c r="C34" s="114"/>
      <c r="D34" s="115"/>
      <c r="E34" s="109"/>
      <c r="F34" s="109"/>
      <c r="G34" s="109"/>
      <c r="H34" s="109"/>
      <c r="I34" s="109"/>
    </row>
    <row r="35" spans="1:9" s="19" customFormat="1" ht="14.7" customHeight="1" x14ac:dyDescent="0.3">
      <c r="A35" s="193">
        <f t="shared" ref="A35" si="17">+C35</f>
        <v>46107</v>
      </c>
      <c r="B35" s="194"/>
      <c r="C35" s="195">
        <f>+B51</f>
        <v>46107</v>
      </c>
      <c r="D35" s="196"/>
      <c r="E35" s="70"/>
      <c r="F35" s="21"/>
      <c r="G35" s="21"/>
      <c r="H35" s="197">
        <f>IF($A$19="A category",+(F35+G35)*35,+(F35+G35)*25)</f>
        <v>0</v>
      </c>
      <c r="I35" s="197"/>
    </row>
    <row r="36" spans="1:9" s="19" customFormat="1" ht="18" x14ac:dyDescent="0.3">
      <c r="A36" s="193">
        <f t="shared" ref="A36:A39" si="18">+C36</f>
        <v>46108</v>
      </c>
      <c r="B36" s="194"/>
      <c r="C36" s="195">
        <f>+B52</f>
        <v>46108</v>
      </c>
      <c r="D36" s="196"/>
      <c r="E36" s="70"/>
      <c r="F36" s="21"/>
      <c r="G36" s="21"/>
      <c r="H36" s="197">
        <f>IF($A$19="A category",+(F36+G36)*35,+(F36+G36)*25)</f>
        <v>0</v>
      </c>
      <c r="I36" s="197"/>
    </row>
    <row r="37" spans="1:9" s="19" customFormat="1" ht="18" x14ac:dyDescent="0.3">
      <c r="A37" s="193">
        <f t="shared" si="18"/>
        <v>46109</v>
      </c>
      <c r="B37" s="194"/>
      <c r="C37" s="195">
        <f t="shared" ref="C37:C42" si="19">+C36+1</f>
        <v>46109</v>
      </c>
      <c r="D37" s="196"/>
      <c r="E37" s="21"/>
      <c r="F37" s="21"/>
      <c r="G37" s="21"/>
      <c r="H37" s="197">
        <f>IF($A$19="A category",+(F37+G37)*35+E37*25,+(F37+G37+E37)*25)</f>
        <v>0</v>
      </c>
      <c r="I37" s="197"/>
    </row>
    <row r="38" spans="1:9" s="19" customFormat="1" ht="18" x14ac:dyDescent="0.3">
      <c r="A38" s="193">
        <f t="shared" si="18"/>
        <v>46110</v>
      </c>
      <c r="B38" s="194"/>
      <c r="C38" s="195">
        <f t="shared" si="19"/>
        <v>46110</v>
      </c>
      <c r="D38" s="196"/>
      <c r="E38" s="21"/>
      <c r="F38" s="21"/>
      <c r="G38" s="21"/>
      <c r="H38" s="197">
        <f>IF($A$19="A category",+(F38+G38)*35+E38*25,+(F38+G38+E38)*25)</f>
        <v>0</v>
      </c>
      <c r="I38" s="197"/>
    </row>
    <row r="39" spans="1:9" s="19" customFormat="1" ht="18" x14ac:dyDescent="0.3">
      <c r="A39" s="193">
        <f t="shared" si="18"/>
        <v>46111</v>
      </c>
      <c r="B39" s="194"/>
      <c r="C39" s="195">
        <f t="shared" si="19"/>
        <v>46111</v>
      </c>
      <c r="D39" s="196"/>
      <c r="E39" s="70"/>
      <c r="F39" s="21"/>
      <c r="G39" s="21"/>
      <c r="H39" s="197">
        <f t="shared" ref="H39:H42" si="20">IF($A$19="A category",+(F39+G39)*35,+(F39+G39)*25)</f>
        <v>0</v>
      </c>
      <c r="I39" s="197"/>
    </row>
    <row r="40" spans="1:9" s="19" customFormat="1" ht="18" x14ac:dyDescent="0.3">
      <c r="A40" s="193">
        <f t="shared" ref="A40" si="21">+C40</f>
        <v>46112</v>
      </c>
      <c r="B40" s="194"/>
      <c r="C40" s="195">
        <f t="shared" si="19"/>
        <v>46112</v>
      </c>
      <c r="D40" s="196"/>
      <c r="E40" s="70"/>
      <c r="F40" s="21"/>
      <c r="G40" s="21"/>
      <c r="H40" s="197">
        <f t="shared" si="20"/>
        <v>0</v>
      </c>
      <c r="I40" s="197"/>
    </row>
    <row r="41" spans="1:9" s="19" customFormat="1" ht="18" x14ac:dyDescent="0.3">
      <c r="A41" s="193">
        <f t="shared" ref="A41:A42" si="22">+C41</f>
        <v>46113</v>
      </c>
      <c r="B41" s="194"/>
      <c r="C41" s="195">
        <f t="shared" si="19"/>
        <v>46113</v>
      </c>
      <c r="D41" s="196"/>
      <c r="E41" s="70"/>
      <c r="F41" s="21"/>
      <c r="G41" s="21"/>
      <c r="H41" s="197">
        <f t="shared" si="20"/>
        <v>0</v>
      </c>
      <c r="I41" s="197"/>
    </row>
    <row r="42" spans="1:9" s="19" customFormat="1" ht="18" x14ac:dyDescent="0.3">
      <c r="A42" s="193">
        <f t="shared" si="22"/>
        <v>46114</v>
      </c>
      <c r="B42" s="194"/>
      <c r="C42" s="195">
        <f t="shared" si="19"/>
        <v>46114</v>
      </c>
      <c r="D42" s="196"/>
      <c r="E42" s="70"/>
      <c r="F42" s="21"/>
      <c r="G42" s="21"/>
      <c r="H42" s="197">
        <f t="shared" si="20"/>
        <v>0</v>
      </c>
      <c r="I42" s="197"/>
    </row>
    <row r="43" spans="1:9" s="19" customFormat="1" ht="18" x14ac:dyDescent="0.35">
      <c r="A43" s="95" t="s">
        <v>100</v>
      </c>
      <c r="B43" s="96"/>
      <c r="C43" s="96"/>
      <c r="D43" s="96"/>
      <c r="E43" s="96"/>
      <c r="F43" s="96"/>
      <c r="G43" s="97"/>
      <c r="H43" s="98">
        <f>SUM(H35:I42)</f>
        <v>0</v>
      </c>
      <c r="I43" s="99"/>
    </row>
    <row r="44" spans="1:9" ht="21" customHeight="1" x14ac:dyDescent="0.35">
      <c r="A44" s="100" t="s">
        <v>117</v>
      </c>
      <c r="B44" s="101"/>
      <c r="C44" s="101"/>
      <c r="D44" s="101"/>
      <c r="E44" s="102"/>
      <c r="F44" s="21"/>
      <c r="G44" s="75"/>
      <c r="H44" s="103">
        <f>+F44*55</f>
        <v>0</v>
      </c>
      <c r="I44" s="103"/>
    </row>
    <row r="45" spans="1:9" ht="21" customHeight="1" x14ac:dyDescent="0.35">
      <c r="A45" s="104" t="s">
        <v>101</v>
      </c>
      <c r="B45" s="105"/>
      <c r="C45" s="105"/>
      <c r="D45" s="105"/>
      <c r="E45" s="106"/>
      <c r="F45" s="21"/>
      <c r="G45" s="46"/>
      <c r="H45" s="107">
        <f>+F45*40</f>
        <v>0</v>
      </c>
      <c r="I45" s="108"/>
    </row>
    <row r="46" spans="1:9" ht="36" customHeight="1" x14ac:dyDescent="0.35">
      <c r="A46" s="198" t="s">
        <v>119</v>
      </c>
      <c r="B46" s="199"/>
      <c r="C46" s="199"/>
      <c r="D46" s="199"/>
      <c r="E46" s="200"/>
      <c r="F46" s="21"/>
      <c r="G46" s="46"/>
      <c r="H46" s="107">
        <f>+F46*120</f>
        <v>0</v>
      </c>
      <c r="I46" s="108"/>
    </row>
    <row r="47" spans="1:9" ht="38.4" customHeight="1" x14ac:dyDescent="0.35">
      <c r="A47" s="198" t="s">
        <v>120</v>
      </c>
      <c r="B47" s="199"/>
      <c r="C47" s="199"/>
      <c r="D47" s="199"/>
      <c r="E47" s="200"/>
      <c r="F47" s="21"/>
      <c r="G47" s="46"/>
      <c r="H47" s="107">
        <f>+F47*60</f>
        <v>0</v>
      </c>
      <c r="I47" s="108"/>
    </row>
    <row r="48" spans="1:9" ht="47.1" customHeight="1" x14ac:dyDescent="0.3">
      <c r="A48" s="84" t="s">
        <v>6</v>
      </c>
      <c r="B48" s="85"/>
      <c r="C48" s="85"/>
      <c r="D48" s="85"/>
      <c r="E48" s="85"/>
      <c r="F48" s="85"/>
      <c r="G48" s="86"/>
      <c r="H48" s="87">
        <f>+H45+H44+H32+H43+H46+H47</f>
        <v>0</v>
      </c>
      <c r="I48" s="88"/>
    </row>
    <row r="49" spans="1:9" s="19" customFormat="1" ht="47.1" customHeight="1" x14ac:dyDescent="0.3">
      <c r="A49" s="89" t="s">
        <v>113</v>
      </c>
      <c r="B49" s="90"/>
      <c r="C49" s="90"/>
      <c r="D49" s="90"/>
      <c r="E49" s="90"/>
      <c r="F49" s="90"/>
      <c r="G49" s="90"/>
      <c r="H49" s="90"/>
      <c r="I49" s="91"/>
    </row>
    <row r="50" spans="1:9" ht="50.25" customHeight="1" x14ac:dyDescent="0.3">
      <c r="A50" s="92" t="s">
        <v>122</v>
      </c>
      <c r="B50" s="93"/>
      <c r="C50" s="93"/>
      <c r="D50" s="93"/>
      <c r="E50" s="93"/>
      <c r="F50" s="93"/>
      <c r="G50" s="93"/>
      <c r="H50" s="93"/>
      <c r="I50" s="94"/>
    </row>
    <row r="51" spans="1:9" hidden="1" x14ac:dyDescent="0.3">
      <c r="B51" s="51">
        <v>46107</v>
      </c>
      <c r="C51" s="52"/>
      <c r="D51" s="53">
        <f>+B53</f>
        <v>46109</v>
      </c>
      <c r="E51" s="3"/>
      <c r="F51" s="20"/>
      <c r="H51" s="54">
        <v>1E-8</v>
      </c>
      <c r="I51" s="55">
        <v>1E-8</v>
      </c>
    </row>
    <row r="52" spans="1:9" hidden="1" x14ac:dyDescent="0.3">
      <c r="A52" s="1" t="s">
        <v>102</v>
      </c>
      <c r="B52" s="51">
        <f>+B51+1</f>
        <v>46108</v>
      </c>
      <c r="C52" s="52"/>
      <c r="D52" s="53">
        <f>+D51+1</f>
        <v>46110</v>
      </c>
      <c r="E52" s="3"/>
      <c r="F52" s="20"/>
      <c r="H52" s="56">
        <v>1</v>
      </c>
      <c r="I52" s="55">
        <v>5</v>
      </c>
    </row>
    <row r="53" spans="1:9" ht="31.35" hidden="1" customHeight="1" x14ac:dyDescent="0.3">
      <c r="A53" s="1" t="s">
        <v>103</v>
      </c>
      <c r="B53" s="51">
        <f>+B52+1</f>
        <v>46109</v>
      </c>
      <c r="C53" s="52"/>
      <c r="D53" s="53">
        <f>+D52+1</f>
        <v>46111</v>
      </c>
      <c r="E53" s="3"/>
      <c r="F53" s="20"/>
      <c r="H53" s="56">
        <f>+H52+1</f>
        <v>2</v>
      </c>
      <c r="I53" s="56">
        <f>+I52+5</f>
        <v>10</v>
      </c>
    </row>
    <row r="54" spans="1:9" hidden="1" x14ac:dyDescent="0.3">
      <c r="B54" s="51">
        <f t="shared" ref="B54:B55" si="23">+B53+1</f>
        <v>46110</v>
      </c>
      <c r="C54" s="3"/>
      <c r="D54" s="53">
        <f t="shared" ref="D54:D56" si="24">+D53+1</f>
        <v>46112</v>
      </c>
      <c r="E54" s="3"/>
      <c r="H54" s="56">
        <f t="shared" ref="H54:H74" si="25">+H53+1</f>
        <v>3</v>
      </c>
      <c r="I54" s="56">
        <f t="shared" ref="I54:I62" si="26">+I53+5</f>
        <v>15</v>
      </c>
    </row>
    <row r="55" spans="1:9" hidden="1" x14ac:dyDescent="0.3">
      <c r="B55" s="51">
        <f t="shared" si="23"/>
        <v>46111</v>
      </c>
      <c r="D55" s="53">
        <f t="shared" si="24"/>
        <v>46113</v>
      </c>
      <c r="H55" s="56">
        <f t="shared" si="25"/>
        <v>4</v>
      </c>
      <c r="I55" s="56">
        <f t="shared" si="26"/>
        <v>20</v>
      </c>
    </row>
    <row r="56" spans="1:9" hidden="1" x14ac:dyDescent="0.3">
      <c r="B56" s="51"/>
      <c r="D56" s="53">
        <f t="shared" si="24"/>
        <v>46114</v>
      </c>
      <c r="H56" s="56">
        <f t="shared" si="25"/>
        <v>5</v>
      </c>
      <c r="I56" s="56">
        <f t="shared" si="26"/>
        <v>25</v>
      </c>
    </row>
    <row r="57" spans="1:9" hidden="1" x14ac:dyDescent="0.3">
      <c r="D57" s="53"/>
      <c r="H57" s="56">
        <f t="shared" si="25"/>
        <v>6</v>
      </c>
      <c r="I57" s="56">
        <f t="shared" si="26"/>
        <v>30</v>
      </c>
    </row>
    <row r="58" spans="1:9" hidden="1" x14ac:dyDescent="0.3">
      <c r="H58" s="56">
        <f t="shared" si="25"/>
        <v>7</v>
      </c>
      <c r="I58" s="56">
        <f t="shared" si="26"/>
        <v>35</v>
      </c>
    </row>
    <row r="59" spans="1:9" hidden="1" x14ac:dyDescent="0.3">
      <c r="H59" s="56">
        <f t="shared" si="25"/>
        <v>8</v>
      </c>
      <c r="I59" s="56">
        <f t="shared" si="26"/>
        <v>40</v>
      </c>
    </row>
    <row r="60" spans="1:9" hidden="1" x14ac:dyDescent="0.3">
      <c r="H60" s="56">
        <f t="shared" si="25"/>
        <v>9</v>
      </c>
      <c r="I60" s="56">
        <f t="shared" si="26"/>
        <v>45</v>
      </c>
    </row>
    <row r="61" spans="1:9" hidden="1" x14ac:dyDescent="0.3">
      <c r="H61" s="56">
        <f t="shared" si="25"/>
        <v>10</v>
      </c>
      <c r="I61" s="56">
        <f t="shared" si="26"/>
        <v>50</v>
      </c>
    </row>
    <row r="62" spans="1:9" hidden="1" x14ac:dyDescent="0.3">
      <c r="H62" s="56">
        <f t="shared" si="25"/>
        <v>11</v>
      </c>
      <c r="I62" s="56">
        <f t="shared" si="26"/>
        <v>55</v>
      </c>
    </row>
    <row r="63" spans="1:9" hidden="1" x14ac:dyDescent="0.3">
      <c r="H63" s="56">
        <f t="shared" si="25"/>
        <v>12</v>
      </c>
      <c r="I63" s="56"/>
    </row>
    <row r="64" spans="1:9" hidden="1" x14ac:dyDescent="0.3">
      <c r="H64" s="56">
        <f t="shared" si="25"/>
        <v>13</v>
      </c>
      <c r="I64" s="56"/>
    </row>
    <row r="65" spans="8:9" hidden="1" x14ac:dyDescent="0.3">
      <c r="H65" s="56">
        <f t="shared" si="25"/>
        <v>14</v>
      </c>
      <c r="I65" s="56"/>
    </row>
    <row r="66" spans="8:9" hidden="1" x14ac:dyDescent="0.3">
      <c r="H66" s="56">
        <f t="shared" si="25"/>
        <v>15</v>
      </c>
      <c r="I66" s="56"/>
    </row>
    <row r="67" spans="8:9" hidden="1" x14ac:dyDescent="0.3">
      <c r="H67" s="56">
        <f t="shared" si="25"/>
        <v>16</v>
      </c>
      <c r="I67" s="56"/>
    </row>
    <row r="68" spans="8:9" hidden="1" x14ac:dyDescent="0.3">
      <c r="H68" s="56">
        <f t="shared" si="25"/>
        <v>17</v>
      </c>
      <c r="I68" s="56"/>
    </row>
    <row r="69" spans="8:9" hidden="1" x14ac:dyDescent="0.3">
      <c r="H69" s="56">
        <f t="shared" si="25"/>
        <v>18</v>
      </c>
      <c r="I69" s="56"/>
    </row>
    <row r="70" spans="8:9" hidden="1" x14ac:dyDescent="0.3">
      <c r="H70" s="56">
        <f t="shared" si="25"/>
        <v>19</v>
      </c>
      <c r="I70" s="56"/>
    </row>
    <row r="71" spans="8:9" hidden="1" x14ac:dyDescent="0.3">
      <c r="H71" s="56">
        <f t="shared" si="25"/>
        <v>20</v>
      </c>
      <c r="I71" s="56"/>
    </row>
    <row r="72" spans="8:9" hidden="1" x14ac:dyDescent="0.3">
      <c r="H72" s="56">
        <f t="shared" si="25"/>
        <v>21</v>
      </c>
      <c r="I72" s="56"/>
    </row>
    <row r="73" spans="8:9" hidden="1" x14ac:dyDescent="0.3">
      <c r="H73" s="56">
        <f t="shared" si="25"/>
        <v>22</v>
      </c>
      <c r="I73" s="56"/>
    </row>
    <row r="74" spans="8:9" hidden="1" x14ac:dyDescent="0.3">
      <c r="H74" s="56">
        <f t="shared" si="25"/>
        <v>23</v>
      </c>
      <c r="I74" s="56"/>
    </row>
  </sheetData>
  <sheetProtection algorithmName="SHA-512" hashValue="7Ivcb3pZD69pU+UsmNl4u91HS+cV/N5ltCNdKzfvMXwSC6eVdUvIitA2ZwUdmLhWq1OU3dWZmFqWv7YR8siNWQ==" saltValue="FC756t5tVPnFGbdo16bC3Q==" spinCount="100000" sheet="1" selectLockedCells="1"/>
  <mergeCells count="79">
    <mergeCell ref="A32:G32"/>
    <mergeCell ref="H30:I30"/>
    <mergeCell ref="A43:G43"/>
    <mergeCell ref="H43:I43"/>
    <mergeCell ref="A33:D34"/>
    <mergeCell ref="E33:E34"/>
    <mergeCell ref="F33:F34"/>
    <mergeCell ref="G33:G34"/>
    <mergeCell ref="H33:I34"/>
    <mergeCell ref="A39:B39"/>
    <mergeCell ref="C39:D39"/>
    <mergeCell ref="H39:I39"/>
    <mergeCell ref="A37:B37"/>
    <mergeCell ref="C37:D37"/>
    <mergeCell ref="H36:I36"/>
    <mergeCell ref="H37:I37"/>
    <mergeCell ref="A50:I50"/>
    <mergeCell ref="A49:I49"/>
    <mergeCell ref="H48:I48"/>
    <mergeCell ref="A48:G48"/>
    <mergeCell ref="H44:I44"/>
    <mergeCell ref="A44:E44"/>
    <mergeCell ref="H45:I45"/>
    <mergeCell ref="A45:E45"/>
    <mergeCell ref="A46:E46"/>
    <mergeCell ref="H46:I46"/>
    <mergeCell ref="A47:E47"/>
    <mergeCell ref="H47:I47"/>
    <mergeCell ref="G18:G19"/>
    <mergeCell ref="F18:F19"/>
    <mergeCell ref="D10:D11"/>
    <mergeCell ref="A17:I17"/>
    <mergeCell ref="H18:I19"/>
    <mergeCell ref="C18:C19"/>
    <mergeCell ref="D18:D19"/>
    <mergeCell ref="E18:E19"/>
    <mergeCell ref="B18:B19"/>
    <mergeCell ref="H20:I20"/>
    <mergeCell ref="H21:I21"/>
    <mergeCell ref="H24:I24"/>
    <mergeCell ref="H25:I25"/>
    <mergeCell ref="H32:I32"/>
    <mergeCell ref="H26:I26"/>
    <mergeCell ref="H27:I27"/>
    <mergeCell ref="H28:I28"/>
    <mergeCell ref="H22:I22"/>
    <mergeCell ref="H23:I23"/>
    <mergeCell ref="H29:I29"/>
    <mergeCell ref="H31:I31"/>
    <mergeCell ref="A3:I3"/>
    <mergeCell ref="A4:I4"/>
    <mergeCell ref="A5:I5"/>
    <mergeCell ref="A9:E9"/>
    <mergeCell ref="A10:A11"/>
    <mergeCell ref="B10:C10"/>
    <mergeCell ref="G10:H10"/>
    <mergeCell ref="F10:F11"/>
    <mergeCell ref="A6:I6"/>
    <mergeCell ref="B8:I8"/>
    <mergeCell ref="F9:I9"/>
    <mergeCell ref="E10:E11"/>
    <mergeCell ref="I10:I11"/>
    <mergeCell ref="A35:B35"/>
    <mergeCell ref="C35:D35"/>
    <mergeCell ref="H35:I35"/>
    <mergeCell ref="A40:B40"/>
    <mergeCell ref="C40:D40"/>
    <mergeCell ref="H40:I40"/>
    <mergeCell ref="C38:D38"/>
    <mergeCell ref="H38:I38"/>
    <mergeCell ref="A36:B36"/>
    <mergeCell ref="C36:D36"/>
    <mergeCell ref="A38:B38"/>
    <mergeCell ref="A41:B41"/>
    <mergeCell ref="C41:D41"/>
    <mergeCell ref="H41:I41"/>
    <mergeCell ref="A42:B42"/>
    <mergeCell ref="C42:D42"/>
    <mergeCell ref="H42:I42"/>
  </mergeCells>
  <dataValidations count="5">
    <dataValidation type="list" allowBlank="1" showInputMessage="1" showErrorMessage="1" sqref="B12:B16 G12:G16" xr:uid="{00000000-0002-0000-0000-000000000000}">
      <formula1>$H$51:$H$74</formula1>
    </dataValidation>
    <dataValidation type="list" allowBlank="1" showInputMessage="1" showErrorMessage="1" sqref="C12:C16 H12:H16" xr:uid="{00000000-0002-0000-0000-000001000000}">
      <formula1>$I$51:$I$62</formula1>
    </dataValidation>
    <dataValidation type="list" allowBlank="1" showInputMessage="1" showErrorMessage="1" sqref="A19" xr:uid="{00000000-0002-0000-0000-000002000000}">
      <formula1>$A$52:$A$53</formula1>
    </dataValidation>
    <dataValidation type="list" allowBlank="1" showInputMessage="1" showErrorMessage="1" sqref="A12:A16 B20:B31" xr:uid="{00000000-0002-0000-0000-000003000000}">
      <formula1>$B$51:$B$55</formula1>
    </dataValidation>
    <dataValidation type="list" allowBlank="1" showInputMessage="1" showErrorMessage="1" sqref="F12:F16 C20:C31" xr:uid="{13144E9E-C782-4C56-A99A-6173D7207A5D}">
      <formula1>$D$51:$D$56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invoice!$L$2:$L$55</xm:f>
          </x14:formula1>
          <xm:sqref>B8:I8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B1:M71"/>
  <sheetViews>
    <sheetView showZeros="0" topLeftCell="A19" zoomScaleNormal="100" workbookViewId="0">
      <selection activeCell="I47" sqref="I47"/>
    </sheetView>
  </sheetViews>
  <sheetFormatPr defaultColWidth="9.33203125" defaultRowHeight="14.4" x14ac:dyDescent="0.3"/>
  <cols>
    <col min="1" max="1" width="9.33203125" style="1"/>
    <col min="2" max="2" width="27" style="1" customWidth="1"/>
    <col min="3" max="3" width="10.33203125" style="1" bestFit="1" customWidth="1"/>
    <col min="4" max="4" width="9.33203125" style="1"/>
    <col min="5" max="5" width="9.33203125" style="1" customWidth="1"/>
    <col min="6" max="6" width="9.33203125" style="1"/>
    <col min="7" max="8" width="11.44140625" style="1" customWidth="1"/>
    <col min="9" max="10" width="9.33203125" style="1"/>
    <col min="11" max="11" width="9.33203125" style="1" customWidth="1"/>
    <col min="12" max="12" width="35.5546875" style="1" hidden="1" customWidth="1"/>
    <col min="13" max="13" width="9.33203125" style="1" hidden="1" customWidth="1"/>
    <col min="14" max="14" width="9.33203125" style="1" customWidth="1"/>
    <col min="15" max="15" width="10.33203125" style="1" customWidth="1"/>
    <col min="16" max="16384" width="9.33203125" style="1"/>
  </cols>
  <sheetData>
    <row r="1" spans="2:13" ht="32.25" customHeight="1" thickBot="1" x14ac:dyDescent="0.35">
      <c r="L1" s="43"/>
    </row>
    <row r="2" spans="2:13" ht="15" customHeight="1" x14ac:dyDescent="0.3">
      <c r="B2" s="171" t="s">
        <v>17</v>
      </c>
      <c r="C2" s="172"/>
      <c r="D2" s="172"/>
      <c r="E2" s="172"/>
      <c r="F2" s="172"/>
      <c r="G2" s="172"/>
      <c r="H2" s="172"/>
      <c r="I2" s="173"/>
      <c r="J2" s="31"/>
      <c r="L2" t="s">
        <v>41</v>
      </c>
      <c r="M2">
        <v>10</v>
      </c>
    </row>
    <row r="3" spans="2:13" ht="15.75" customHeight="1" x14ac:dyDescent="0.3">
      <c r="B3" s="174"/>
      <c r="C3" s="175"/>
      <c r="D3" s="175"/>
      <c r="E3" s="175"/>
      <c r="F3" s="175"/>
      <c r="G3" s="175"/>
      <c r="H3" s="175"/>
      <c r="I3" s="176"/>
      <c r="J3" s="31"/>
      <c r="L3" t="s">
        <v>42</v>
      </c>
      <c r="M3">
        <v>20</v>
      </c>
    </row>
    <row r="4" spans="2:13" ht="15.6" x14ac:dyDescent="0.3">
      <c r="B4" s="7" t="s">
        <v>18</v>
      </c>
      <c r="C4" s="8"/>
      <c r="D4" s="8"/>
      <c r="E4" s="9" t="s">
        <v>19</v>
      </c>
      <c r="F4" s="8" t="s">
        <v>33</v>
      </c>
      <c r="G4" s="8"/>
      <c r="H4" s="8"/>
      <c r="I4" s="10"/>
      <c r="L4" t="s">
        <v>43</v>
      </c>
      <c r="M4">
        <v>30</v>
      </c>
    </row>
    <row r="5" spans="2:13" ht="15.6" x14ac:dyDescent="0.3">
      <c r="B5" s="7" t="s">
        <v>20</v>
      </c>
      <c r="C5" s="8"/>
      <c r="D5" s="8"/>
      <c r="F5" s="11" t="s">
        <v>21</v>
      </c>
      <c r="G5" s="11"/>
      <c r="H5" s="11"/>
      <c r="I5" s="12"/>
      <c r="L5" t="s">
        <v>44</v>
      </c>
      <c r="M5">
        <v>40</v>
      </c>
    </row>
    <row r="6" spans="2:13" ht="15.6" x14ac:dyDescent="0.3">
      <c r="B6" s="7" t="s">
        <v>22</v>
      </c>
      <c r="C6" s="8"/>
      <c r="D6" s="8"/>
      <c r="F6" s="11" t="s">
        <v>23</v>
      </c>
      <c r="G6" s="11"/>
      <c r="H6" s="11"/>
      <c r="I6" s="12"/>
      <c r="L6" t="s">
        <v>45</v>
      </c>
      <c r="M6">
        <v>50</v>
      </c>
    </row>
    <row r="7" spans="2:13" s="19" customFormat="1" ht="15.6" x14ac:dyDescent="0.3">
      <c r="B7" s="18" t="s">
        <v>24</v>
      </c>
      <c r="C7" s="16"/>
      <c r="D7" s="16"/>
      <c r="E7" s="44" t="s">
        <v>25</v>
      </c>
      <c r="F7" s="16" t="s">
        <v>32</v>
      </c>
      <c r="G7" s="16"/>
      <c r="H7" s="16"/>
      <c r="I7" s="17"/>
      <c r="L7" t="s">
        <v>46</v>
      </c>
      <c r="M7">
        <v>60</v>
      </c>
    </row>
    <row r="8" spans="2:13" ht="15.6" x14ac:dyDescent="0.3">
      <c r="B8" s="7" t="s">
        <v>26</v>
      </c>
      <c r="C8" s="8"/>
      <c r="D8" s="8"/>
      <c r="E8" s="44" t="s">
        <v>27</v>
      </c>
      <c r="F8" s="16" t="s">
        <v>28</v>
      </c>
      <c r="G8" s="16"/>
      <c r="H8" s="16"/>
      <c r="I8" s="17"/>
      <c r="L8" t="s">
        <v>47</v>
      </c>
      <c r="M8">
        <v>70</v>
      </c>
    </row>
    <row r="9" spans="2:13" ht="15.6" x14ac:dyDescent="0.3">
      <c r="B9" s="7" t="s">
        <v>29</v>
      </c>
      <c r="C9" s="8"/>
      <c r="D9" s="8"/>
      <c r="E9" s="44" t="s">
        <v>30</v>
      </c>
      <c r="F9" s="16" t="s">
        <v>31</v>
      </c>
      <c r="G9" s="16"/>
      <c r="H9" s="16"/>
      <c r="I9" s="17"/>
      <c r="L9" t="s">
        <v>48</v>
      </c>
      <c r="M9">
        <v>80</v>
      </c>
    </row>
    <row r="10" spans="2:13" ht="16.2" thickBot="1" x14ac:dyDescent="0.35">
      <c r="B10" s="13" t="s">
        <v>38</v>
      </c>
      <c r="C10" s="14"/>
      <c r="D10" s="14"/>
      <c r="E10" s="14"/>
      <c r="F10" s="14"/>
      <c r="G10" s="14"/>
      <c r="H10" s="14"/>
      <c r="I10" s="15"/>
      <c r="L10" t="s">
        <v>49</v>
      </c>
      <c r="M10">
        <v>90</v>
      </c>
    </row>
    <row r="11" spans="2:13" ht="20.399999999999999" x14ac:dyDescent="0.35">
      <c r="B11" s="177" t="str">
        <f>+forms!A3</f>
        <v>Teplice Cadet European Cup</v>
      </c>
      <c r="C11" s="178"/>
      <c r="D11" s="178"/>
      <c r="E11" s="178"/>
      <c r="F11" s="178"/>
      <c r="G11" s="183">
        <f>+forms!A4</f>
        <v>2026</v>
      </c>
      <c r="H11" s="183"/>
      <c r="I11" s="184"/>
      <c r="J11" s="32"/>
      <c r="L11" t="s">
        <v>84</v>
      </c>
      <c r="M11">
        <v>100</v>
      </c>
    </row>
    <row r="12" spans="2:13" ht="20.399999999999999" x14ac:dyDescent="0.35">
      <c r="B12" s="179"/>
      <c r="C12" s="180"/>
      <c r="D12" s="180"/>
      <c r="E12" s="180"/>
      <c r="F12" s="180"/>
      <c r="G12" s="185"/>
      <c r="H12" s="185"/>
      <c r="I12" s="186"/>
      <c r="J12" s="32"/>
      <c r="K12" s="4"/>
      <c r="L12" t="s">
        <v>50</v>
      </c>
      <c r="M12">
        <v>110</v>
      </c>
    </row>
    <row r="13" spans="2:13" ht="21" thickBot="1" x14ac:dyDescent="0.4">
      <c r="B13" s="181"/>
      <c r="C13" s="182"/>
      <c r="D13" s="182"/>
      <c r="E13" s="182"/>
      <c r="F13" s="182"/>
      <c r="G13" s="187"/>
      <c r="H13" s="187"/>
      <c r="I13" s="188"/>
      <c r="J13" s="32"/>
      <c r="K13" s="4"/>
      <c r="L13" t="s">
        <v>51</v>
      </c>
      <c r="M13">
        <v>120</v>
      </c>
    </row>
    <row r="14" spans="2:13" ht="21" x14ac:dyDescent="0.4">
      <c r="B14" s="189" t="s">
        <v>13</v>
      </c>
      <c r="C14" s="190"/>
      <c r="D14" s="191">
        <f>26492000+VLOOKUP(forms!B8,L2:M55,2,0)</f>
        <v>26492130</v>
      </c>
      <c r="E14" s="191"/>
      <c r="F14" s="35" t="s">
        <v>14</v>
      </c>
      <c r="G14" s="192">
        <f ca="1">TODAY()</f>
        <v>46036</v>
      </c>
      <c r="H14" s="192"/>
      <c r="I14" s="36"/>
      <c r="J14" s="4"/>
      <c r="L14" t="s">
        <v>52</v>
      </c>
      <c r="M14">
        <v>130</v>
      </c>
    </row>
    <row r="15" spans="2:13" ht="47.25" customHeight="1" thickBot="1" x14ac:dyDescent="0.4">
      <c r="B15" s="34"/>
      <c r="C15" s="45" t="s">
        <v>15</v>
      </c>
      <c r="D15" s="160" t="str">
        <f>+forms!B8</f>
        <v>Czech Judo Federation</v>
      </c>
      <c r="E15" s="160"/>
      <c r="F15" s="160"/>
      <c r="G15" s="160"/>
      <c r="H15" s="160"/>
      <c r="I15" s="161"/>
      <c r="J15" s="4"/>
      <c r="L15" t="s">
        <v>53</v>
      </c>
      <c r="M15">
        <v>140</v>
      </c>
    </row>
    <row r="16" spans="2:13" x14ac:dyDescent="0.3">
      <c r="B16" s="162" t="str">
        <f>+forms!A17</f>
        <v>ACCOMMODATION B&amp;B</v>
      </c>
      <c r="C16" s="163"/>
      <c r="D16" s="163"/>
      <c r="E16" s="163"/>
      <c r="F16" s="163"/>
      <c r="G16" s="163"/>
      <c r="H16" s="163"/>
      <c r="I16" s="164"/>
      <c r="L16" t="s">
        <v>54</v>
      </c>
      <c r="M16">
        <v>150</v>
      </c>
    </row>
    <row r="17" spans="2:13" x14ac:dyDescent="0.3">
      <c r="B17" s="33" t="str">
        <f>+forms!A18</f>
        <v>HOTEL (2 nights min.)</v>
      </c>
      <c r="C17" s="165" t="s">
        <v>0</v>
      </c>
      <c r="D17" s="167" t="s">
        <v>1</v>
      </c>
      <c r="E17" s="167" t="s">
        <v>4</v>
      </c>
      <c r="F17" s="167" t="s">
        <v>5</v>
      </c>
      <c r="G17" s="167" t="s">
        <v>2</v>
      </c>
      <c r="H17" s="167" t="s">
        <v>7</v>
      </c>
      <c r="I17" s="168" t="s">
        <v>3</v>
      </c>
      <c r="L17" t="s">
        <v>85</v>
      </c>
      <c r="M17">
        <v>160</v>
      </c>
    </row>
    <row r="18" spans="2:13" x14ac:dyDescent="0.3">
      <c r="B18" s="33" t="str">
        <f>+forms!A19</f>
        <v>B category</v>
      </c>
      <c r="C18" s="166"/>
      <c r="D18" s="167"/>
      <c r="E18" s="167"/>
      <c r="F18" s="167"/>
      <c r="G18" s="167"/>
      <c r="H18" s="167"/>
      <c r="I18" s="168"/>
      <c r="L18" t="s">
        <v>55</v>
      </c>
      <c r="M18">
        <v>170</v>
      </c>
    </row>
    <row r="19" spans="2:13" x14ac:dyDescent="0.3">
      <c r="B19" s="58">
        <f>IF(forms!H20=0,0,+forms!A20)</f>
        <v>0</v>
      </c>
      <c r="C19" s="59">
        <f>+forms!B20</f>
        <v>0</v>
      </c>
      <c r="D19" s="59">
        <f>+forms!C20</f>
        <v>0</v>
      </c>
      <c r="E19" s="57">
        <f>+forms!D20</f>
        <v>0</v>
      </c>
      <c r="F19" s="57">
        <f>+forms!E20</f>
        <v>0</v>
      </c>
      <c r="G19" s="60">
        <f>+forms!F20</f>
        <v>0</v>
      </c>
      <c r="H19" s="61">
        <f>IF(forms!H20=0,0,+forms!G20)</f>
        <v>0</v>
      </c>
      <c r="I19" s="62">
        <f>+forms!H20</f>
        <v>0</v>
      </c>
      <c r="L19" t="s">
        <v>56</v>
      </c>
      <c r="M19">
        <v>180</v>
      </c>
    </row>
    <row r="20" spans="2:13" ht="15.75" customHeight="1" x14ac:dyDescent="0.3">
      <c r="B20" s="58">
        <f>IF(forms!H21=0,0,+forms!A21)</f>
        <v>0</v>
      </c>
      <c r="C20" s="59">
        <f>+forms!B21</f>
        <v>0</v>
      </c>
      <c r="D20" s="59">
        <f>+forms!C21</f>
        <v>0</v>
      </c>
      <c r="E20" s="57">
        <f>+forms!D21</f>
        <v>0</v>
      </c>
      <c r="F20" s="57">
        <f>+forms!E21</f>
        <v>0</v>
      </c>
      <c r="G20" s="60">
        <f>+forms!F21</f>
        <v>0</v>
      </c>
      <c r="H20" s="61">
        <f>IF(forms!H21=0,0,+forms!G21)</f>
        <v>0</v>
      </c>
      <c r="I20" s="62">
        <f>+forms!H21</f>
        <v>0</v>
      </c>
      <c r="L20" t="s">
        <v>57</v>
      </c>
      <c r="M20">
        <v>190</v>
      </c>
    </row>
    <row r="21" spans="2:13" x14ac:dyDescent="0.3">
      <c r="B21" s="58">
        <f>IF(forms!H22=0,0,+forms!A22)</f>
        <v>0</v>
      </c>
      <c r="C21" s="59">
        <f>+forms!B22</f>
        <v>0</v>
      </c>
      <c r="D21" s="59">
        <f>+forms!C22</f>
        <v>0</v>
      </c>
      <c r="E21" s="57">
        <f>+forms!D22</f>
        <v>0</v>
      </c>
      <c r="F21" s="57">
        <f>+forms!E22</f>
        <v>0</v>
      </c>
      <c r="G21" s="60">
        <f>+forms!F22</f>
        <v>0</v>
      </c>
      <c r="H21" s="61">
        <f>IF(forms!H22=0,0,+forms!G22)</f>
        <v>0</v>
      </c>
      <c r="I21" s="62">
        <f>+forms!H22</f>
        <v>0</v>
      </c>
      <c r="L21" t="s">
        <v>58</v>
      </c>
      <c r="M21">
        <v>200</v>
      </c>
    </row>
    <row r="22" spans="2:13" x14ac:dyDescent="0.3">
      <c r="B22" s="58">
        <f>IF(forms!H23=0,0,+forms!A23)</f>
        <v>0</v>
      </c>
      <c r="C22" s="59">
        <f>+forms!B23</f>
        <v>0</v>
      </c>
      <c r="D22" s="59">
        <f>+forms!C23</f>
        <v>0</v>
      </c>
      <c r="E22" s="57">
        <f>+forms!D23</f>
        <v>0</v>
      </c>
      <c r="F22" s="57">
        <f>+forms!E23</f>
        <v>0</v>
      </c>
      <c r="G22" s="60">
        <f>+forms!F23</f>
        <v>0</v>
      </c>
      <c r="H22" s="61">
        <f>IF(forms!H23=0,0,+forms!G23)</f>
        <v>0</v>
      </c>
      <c r="I22" s="62">
        <f>+forms!H23</f>
        <v>0</v>
      </c>
      <c r="L22" t="s">
        <v>59</v>
      </c>
      <c r="M22">
        <v>210</v>
      </c>
    </row>
    <row r="23" spans="2:13" x14ac:dyDescent="0.3">
      <c r="B23" s="58">
        <f>IF(forms!H24=0,0,+forms!A24)</f>
        <v>0</v>
      </c>
      <c r="C23" s="59">
        <f>+forms!B24</f>
        <v>0</v>
      </c>
      <c r="D23" s="59">
        <f>+forms!C24</f>
        <v>0</v>
      </c>
      <c r="E23" s="57">
        <f>+forms!D24</f>
        <v>0</v>
      </c>
      <c r="F23" s="57">
        <f>+forms!E24</f>
        <v>0</v>
      </c>
      <c r="G23" s="60">
        <f>+forms!F24</f>
        <v>0</v>
      </c>
      <c r="H23" s="61">
        <f>IF(forms!H24=0,0,+forms!G24)</f>
        <v>0</v>
      </c>
      <c r="I23" s="62">
        <f>+forms!H24</f>
        <v>0</v>
      </c>
      <c r="L23" t="s">
        <v>60</v>
      </c>
      <c r="M23">
        <v>220</v>
      </c>
    </row>
    <row r="24" spans="2:13" x14ac:dyDescent="0.3">
      <c r="B24" s="58">
        <f>IF(forms!H25=0,0,+forms!A25)</f>
        <v>0</v>
      </c>
      <c r="C24" s="59">
        <f>+forms!B25</f>
        <v>0</v>
      </c>
      <c r="D24" s="59">
        <f>+forms!C25</f>
        <v>0</v>
      </c>
      <c r="E24" s="57">
        <f>+forms!D25</f>
        <v>0</v>
      </c>
      <c r="F24" s="57">
        <f>+forms!E25</f>
        <v>0</v>
      </c>
      <c r="G24" s="60">
        <f>+forms!F25</f>
        <v>0</v>
      </c>
      <c r="H24" s="61">
        <f>IF(forms!H25=0,0,+forms!G25)</f>
        <v>0</v>
      </c>
      <c r="I24" s="62">
        <f>+forms!H25</f>
        <v>0</v>
      </c>
      <c r="L24" t="s">
        <v>61</v>
      </c>
      <c r="M24">
        <v>230</v>
      </c>
    </row>
    <row r="25" spans="2:13" x14ac:dyDescent="0.3">
      <c r="B25" s="58">
        <f>IF(forms!H26=0,0,+forms!A26)</f>
        <v>0</v>
      </c>
      <c r="C25" s="59">
        <f>+forms!B26</f>
        <v>0</v>
      </c>
      <c r="D25" s="59">
        <f>+forms!C26</f>
        <v>0</v>
      </c>
      <c r="E25" s="57">
        <f>+forms!D26</f>
        <v>0</v>
      </c>
      <c r="F25" s="57">
        <f>+forms!E26</f>
        <v>0</v>
      </c>
      <c r="G25" s="60">
        <f>+forms!F26</f>
        <v>0</v>
      </c>
      <c r="H25" s="61">
        <f>IF(forms!H26=0,0,+forms!G26)</f>
        <v>0</v>
      </c>
      <c r="I25" s="62">
        <f>+forms!H26</f>
        <v>0</v>
      </c>
      <c r="L25" t="s">
        <v>62</v>
      </c>
      <c r="M25">
        <v>240</v>
      </c>
    </row>
    <row r="26" spans="2:13" x14ac:dyDescent="0.3">
      <c r="B26" s="58">
        <f>IF(forms!H27=0,0,+forms!A27)</f>
        <v>0</v>
      </c>
      <c r="C26" s="59">
        <f>+forms!B27</f>
        <v>0</v>
      </c>
      <c r="D26" s="59">
        <f>+forms!C27</f>
        <v>0</v>
      </c>
      <c r="E26" s="57">
        <f>+forms!D27</f>
        <v>0</v>
      </c>
      <c r="F26" s="57">
        <f>+forms!E27</f>
        <v>0</v>
      </c>
      <c r="G26" s="60">
        <f>+forms!F27</f>
        <v>0</v>
      </c>
      <c r="H26" s="61">
        <f>IF(forms!H27=0,0,+forms!G27)</f>
        <v>0</v>
      </c>
      <c r="I26" s="62">
        <f>+forms!H27</f>
        <v>0</v>
      </c>
      <c r="L26" t="s">
        <v>63</v>
      </c>
      <c r="M26">
        <v>250</v>
      </c>
    </row>
    <row r="27" spans="2:13" x14ac:dyDescent="0.3">
      <c r="B27" s="58">
        <f>IF(forms!H28=0,0,+forms!A28)</f>
        <v>0</v>
      </c>
      <c r="C27" s="59">
        <f>+forms!B28</f>
        <v>0</v>
      </c>
      <c r="D27" s="59">
        <f>+forms!C28</f>
        <v>0</v>
      </c>
      <c r="E27" s="57">
        <f>+forms!D28</f>
        <v>0</v>
      </c>
      <c r="F27" s="57">
        <f>+forms!E28</f>
        <v>0</v>
      </c>
      <c r="G27" s="60">
        <f>+forms!F28</f>
        <v>0</v>
      </c>
      <c r="H27" s="61">
        <f>IF(forms!H28=0,0,+forms!G28)</f>
        <v>0</v>
      </c>
      <c r="I27" s="62">
        <f>+forms!H28</f>
        <v>0</v>
      </c>
      <c r="L27" t="s">
        <v>91</v>
      </c>
      <c r="M27">
        <v>260</v>
      </c>
    </row>
    <row r="28" spans="2:13" x14ac:dyDescent="0.3">
      <c r="B28" s="58">
        <f>IF(forms!H29=0,0,+forms!A29)</f>
        <v>0</v>
      </c>
      <c r="C28" s="59">
        <f>+forms!B29</f>
        <v>0</v>
      </c>
      <c r="D28" s="59">
        <f>+forms!C29</f>
        <v>0</v>
      </c>
      <c r="E28" s="57">
        <f>+forms!D29</f>
        <v>0</v>
      </c>
      <c r="F28" s="57">
        <f>+forms!E29</f>
        <v>0</v>
      </c>
      <c r="G28" s="60">
        <f>+forms!F29</f>
        <v>0</v>
      </c>
      <c r="H28" s="61">
        <f>IF(forms!H29=0,0,+forms!G29)</f>
        <v>0</v>
      </c>
      <c r="I28" s="62">
        <f>+forms!H29</f>
        <v>0</v>
      </c>
      <c r="L28" t="s">
        <v>92</v>
      </c>
      <c r="M28">
        <v>270</v>
      </c>
    </row>
    <row r="29" spans="2:13" x14ac:dyDescent="0.3">
      <c r="B29" s="58">
        <f>IF(forms!H30=0,0,+forms!A30)</f>
        <v>0</v>
      </c>
      <c r="C29" s="59">
        <f>+forms!B30</f>
        <v>0</v>
      </c>
      <c r="D29" s="59">
        <f>+forms!C30</f>
        <v>0</v>
      </c>
      <c r="E29" s="57">
        <f>+forms!D30</f>
        <v>0</v>
      </c>
      <c r="F29" s="57">
        <f>+forms!E30</f>
        <v>0</v>
      </c>
      <c r="G29" s="60">
        <f>+forms!F30</f>
        <v>0</v>
      </c>
      <c r="H29" s="61">
        <f>IF(forms!H30=0,0,+forms!G30)</f>
        <v>0</v>
      </c>
      <c r="I29" s="62">
        <f>+forms!H30</f>
        <v>0</v>
      </c>
      <c r="L29" t="s">
        <v>93</v>
      </c>
      <c r="M29" s="1">
        <v>280</v>
      </c>
    </row>
    <row r="30" spans="2:13" x14ac:dyDescent="0.3">
      <c r="B30" s="58">
        <f>IF(forms!H31=0,0,+forms!A31)</f>
        <v>0</v>
      </c>
      <c r="C30" s="59">
        <f>+forms!B31</f>
        <v>0</v>
      </c>
      <c r="D30" s="59">
        <f>+forms!C31</f>
        <v>0</v>
      </c>
      <c r="E30" s="57">
        <f>+forms!D31</f>
        <v>0</v>
      </c>
      <c r="F30" s="57">
        <f>+forms!E31</f>
        <v>0</v>
      </c>
      <c r="G30" s="60">
        <f>+forms!F31</f>
        <v>0</v>
      </c>
      <c r="H30" s="61">
        <f>IF(forms!H31=0,0,+forms!G31)</f>
        <v>0</v>
      </c>
      <c r="I30" s="62">
        <f>+forms!H31</f>
        <v>0</v>
      </c>
      <c r="L30" t="s">
        <v>64</v>
      </c>
      <c r="M30">
        <v>290</v>
      </c>
    </row>
    <row r="31" spans="2:13" ht="15" thickBot="1" x14ac:dyDescent="0.35">
      <c r="B31" s="157" t="str">
        <f>+forms!A32</f>
        <v>ACCOMMODATION TOTAL</v>
      </c>
      <c r="C31" s="158"/>
      <c r="D31" s="158"/>
      <c r="E31" s="158"/>
      <c r="F31" s="158"/>
      <c r="G31" s="158"/>
      <c r="H31" s="159"/>
      <c r="I31" s="63">
        <f>+forms!H32</f>
        <v>0</v>
      </c>
      <c r="K31" s="30"/>
      <c r="L31" t="s">
        <v>94</v>
      </c>
      <c r="M31">
        <v>300</v>
      </c>
    </row>
    <row r="32" spans="2:13" ht="52.95" customHeight="1" x14ac:dyDescent="0.3">
      <c r="B32" s="204" t="str">
        <f>+forms!A33</f>
        <v>MEALS</v>
      </c>
      <c r="C32" s="205"/>
      <c r="D32" s="205"/>
      <c r="E32" s="206"/>
      <c r="F32" s="50" t="str">
        <f>+forms!E33</f>
        <v>No. of lunches in the venue</v>
      </c>
      <c r="G32" s="50" t="str">
        <f>+forms!F33</f>
        <v>No. of lunches</v>
      </c>
      <c r="H32" s="50" t="str">
        <f>+forms!G33</f>
        <v>No. of dinners</v>
      </c>
      <c r="I32" s="68" t="str">
        <f>+forms!H33</f>
        <v>TOTAL €</v>
      </c>
      <c r="L32" t="s">
        <v>65</v>
      </c>
      <c r="M32">
        <v>310</v>
      </c>
    </row>
    <row r="33" spans="2:13" x14ac:dyDescent="0.3">
      <c r="B33" s="201">
        <f>+forms!A35</f>
        <v>46107</v>
      </c>
      <c r="C33" s="202"/>
      <c r="D33" s="203"/>
      <c r="E33" s="64">
        <f>+forms!C35</f>
        <v>46107</v>
      </c>
      <c r="F33" s="65">
        <f>+forms!E35</f>
        <v>0</v>
      </c>
      <c r="G33" s="65">
        <f>+forms!F35</f>
        <v>0</v>
      </c>
      <c r="H33" s="65">
        <f>+forms!G35</f>
        <v>0</v>
      </c>
      <c r="I33" s="62">
        <f>+forms!H35</f>
        <v>0</v>
      </c>
      <c r="L33" t="s">
        <v>86</v>
      </c>
      <c r="M33">
        <v>320</v>
      </c>
    </row>
    <row r="34" spans="2:13" ht="14.7" customHeight="1" x14ac:dyDescent="0.3">
      <c r="B34" s="201">
        <f>+forms!A36</f>
        <v>46108</v>
      </c>
      <c r="C34" s="202"/>
      <c r="D34" s="203"/>
      <c r="E34" s="64">
        <f>+forms!C36</f>
        <v>46108</v>
      </c>
      <c r="F34" s="65">
        <f>+forms!E36</f>
        <v>0</v>
      </c>
      <c r="G34" s="65">
        <f>+forms!F36</f>
        <v>0</v>
      </c>
      <c r="H34" s="65">
        <f>+forms!G36</f>
        <v>0</v>
      </c>
      <c r="I34" s="62">
        <f>+forms!H36</f>
        <v>0</v>
      </c>
      <c r="L34" t="s">
        <v>87</v>
      </c>
      <c r="M34" s="1">
        <v>330</v>
      </c>
    </row>
    <row r="35" spans="2:13" x14ac:dyDescent="0.3">
      <c r="B35" s="201">
        <f>+forms!A37</f>
        <v>46109</v>
      </c>
      <c r="C35" s="202"/>
      <c r="D35" s="203"/>
      <c r="E35" s="64">
        <f>+forms!C37</f>
        <v>46109</v>
      </c>
      <c r="F35" s="65">
        <f>+forms!E37</f>
        <v>0</v>
      </c>
      <c r="G35" s="65">
        <f>+forms!F37</f>
        <v>0</v>
      </c>
      <c r="H35" s="65">
        <f>+forms!G37</f>
        <v>0</v>
      </c>
      <c r="I35" s="62">
        <f>+forms!H37</f>
        <v>0</v>
      </c>
      <c r="L35" t="s">
        <v>88</v>
      </c>
      <c r="M35">
        <v>340</v>
      </c>
    </row>
    <row r="36" spans="2:13" x14ac:dyDescent="0.3">
      <c r="B36" s="201">
        <f>+forms!A38</f>
        <v>46110</v>
      </c>
      <c r="C36" s="202"/>
      <c r="D36" s="203"/>
      <c r="E36" s="64">
        <f>+forms!C38</f>
        <v>46110</v>
      </c>
      <c r="F36" s="65">
        <f>+forms!E38</f>
        <v>0</v>
      </c>
      <c r="G36" s="65">
        <f>+forms!F38</f>
        <v>0</v>
      </c>
      <c r="H36" s="65">
        <f>+forms!G38</f>
        <v>0</v>
      </c>
      <c r="I36" s="62">
        <f>+forms!H38</f>
        <v>0</v>
      </c>
      <c r="L36" t="s">
        <v>66</v>
      </c>
      <c r="M36">
        <v>350</v>
      </c>
    </row>
    <row r="37" spans="2:13" x14ac:dyDescent="0.3">
      <c r="B37" s="201">
        <f>+forms!A39</f>
        <v>46111</v>
      </c>
      <c r="C37" s="202"/>
      <c r="D37" s="203"/>
      <c r="E37" s="64">
        <f>+forms!C39</f>
        <v>46111</v>
      </c>
      <c r="F37" s="65">
        <f>+forms!E39</f>
        <v>0</v>
      </c>
      <c r="G37" s="65">
        <f>+forms!F39</f>
        <v>0</v>
      </c>
      <c r="H37" s="65">
        <f>+forms!G39</f>
        <v>0</v>
      </c>
      <c r="I37" s="62">
        <f>+forms!H39</f>
        <v>0</v>
      </c>
      <c r="L37" t="s">
        <v>67</v>
      </c>
      <c r="M37">
        <v>360</v>
      </c>
    </row>
    <row r="38" spans="2:13" x14ac:dyDescent="0.3">
      <c r="B38" s="201">
        <f>+forms!A40</f>
        <v>46112</v>
      </c>
      <c r="C38" s="202"/>
      <c r="D38" s="203"/>
      <c r="E38" s="64">
        <f>+forms!C40</f>
        <v>46112</v>
      </c>
      <c r="F38" s="65">
        <f>+forms!E40</f>
        <v>0</v>
      </c>
      <c r="G38" s="65">
        <f>+forms!F40</f>
        <v>0</v>
      </c>
      <c r="H38" s="65">
        <f>+forms!G40</f>
        <v>0</v>
      </c>
      <c r="I38" s="62">
        <f>+forms!H40</f>
        <v>0</v>
      </c>
      <c r="L38" t="s">
        <v>83</v>
      </c>
      <c r="M38">
        <v>370</v>
      </c>
    </row>
    <row r="39" spans="2:13" x14ac:dyDescent="0.3">
      <c r="B39" s="201">
        <f>+forms!A41</f>
        <v>46113</v>
      </c>
      <c r="C39" s="202"/>
      <c r="D39" s="203"/>
      <c r="E39" s="64">
        <f>+forms!C41</f>
        <v>46113</v>
      </c>
      <c r="F39" s="65">
        <f>+forms!E41</f>
        <v>0</v>
      </c>
      <c r="G39" s="65">
        <f>+forms!F41</f>
        <v>0</v>
      </c>
      <c r="H39" s="65">
        <f>+forms!G41</f>
        <v>0</v>
      </c>
      <c r="I39" s="62">
        <f>+forms!H41</f>
        <v>0</v>
      </c>
      <c r="L39" t="s">
        <v>68</v>
      </c>
      <c r="M39">
        <v>380</v>
      </c>
    </row>
    <row r="40" spans="2:13" x14ac:dyDescent="0.3">
      <c r="B40" s="201">
        <f>+forms!A42</f>
        <v>46114</v>
      </c>
      <c r="C40" s="202"/>
      <c r="D40" s="203"/>
      <c r="E40" s="64">
        <f>+forms!C42</f>
        <v>46114</v>
      </c>
      <c r="F40" s="65">
        <f>+forms!E42</f>
        <v>0</v>
      </c>
      <c r="G40" s="65">
        <f>+forms!F42</f>
        <v>0</v>
      </c>
      <c r="H40" s="65">
        <f>+forms!G42</f>
        <v>0</v>
      </c>
      <c r="I40" s="62">
        <f>+forms!H42</f>
        <v>0</v>
      </c>
      <c r="L40" t="s">
        <v>69</v>
      </c>
      <c r="M40">
        <v>390</v>
      </c>
    </row>
    <row r="41" spans="2:13" ht="15" thickBot="1" x14ac:dyDescent="0.35">
      <c r="B41" s="157" t="str">
        <f>+forms!A43</f>
        <v>MEALS TOTAL</v>
      </c>
      <c r="C41" s="158"/>
      <c r="D41" s="158"/>
      <c r="E41" s="158"/>
      <c r="F41" s="158"/>
      <c r="G41" s="158"/>
      <c r="H41" s="159"/>
      <c r="I41" s="63">
        <f>+forms!H43</f>
        <v>0</v>
      </c>
      <c r="L41" t="s">
        <v>89</v>
      </c>
      <c r="M41">
        <v>400</v>
      </c>
    </row>
    <row r="42" spans="2:13" ht="18" customHeight="1" thickBot="1" x14ac:dyDescent="0.35">
      <c r="B42" s="154" t="str">
        <f>+forms!A44</f>
        <v>No. of persons transported from the airport and back</v>
      </c>
      <c r="C42" s="155"/>
      <c r="D42" s="155"/>
      <c r="E42" s="155"/>
      <c r="F42" s="155"/>
      <c r="G42" s="155"/>
      <c r="H42" s="156"/>
      <c r="I42" s="66">
        <f>+forms!H44</f>
        <v>0</v>
      </c>
      <c r="J42" s="30"/>
      <c r="L42" t="s">
        <v>70</v>
      </c>
      <c r="M42">
        <v>410</v>
      </c>
    </row>
    <row r="43" spans="2:13" ht="18" customHeight="1" thickBot="1" x14ac:dyDescent="0.35">
      <c r="B43" s="154" t="str">
        <f>+forms!A45</f>
        <v>No. of athletes (EJU fee)</v>
      </c>
      <c r="C43" s="155"/>
      <c r="D43" s="155"/>
      <c r="E43" s="155"/>
      <c r="F43" s="155"/>
      <c r="G43" s="155"/>
      <c r="H43" s="156"/>
      <c r="I43" s="66">
        <f>+forms!H45</f>
        <v>0</v>
      </c>
      <c r="J43" s="30"/>
      <c r="L43" t="s">
        <v>71</v>
      </c>
      <c r="M43">
        <v>420</v>
      </c>
    </row>
    <row r="44" spans="2:13" ht="18" customHeight="1" thickBot="1" x14ac:dyDescent="0.35">
      <c r="B44" s="154" t="str">
        <f>+forms!A46</f>
        <v>No. of persons booking own accommodation during the tournament  (Tournament Service fee)</v>
      </c>
      <c r="C44" s="155"/>
      <c r="D44" s="155"/>
      <c r="E44" s="155"/>
      <c r="F44" s="155"/>
      <c r="G44" s="155"/>
      <c r="H44" s="156"/>
      <c r="I44" s="66">
        <f>+forms!H46</f>
        <v>0</v>
      </c>
      <c r="J44" s="30"/>
      <c r="L44" t="s">
        <v>72</v>
      </c>
      <c r="M44">
        <v>430</v>
      </c>
    </row>
    <row r="45" spans="2:13" ht="18" customHeight="1" thickBot="1" x14ac:dyDescent="0.35">
      <c r="B45" s="154" t="str">
        <f>+forms!A47</f>
        <v>No. of persons booking own accommodation during the training camp (Training Camp Service fee)</v>
      </c>
      <c r="C45" s="155"/>
      <c r="D45" s="155"/>
      <c r="E45" s="155"/>
      <c r="F45" s="155"/>
      <c r="G45" s="155"/>
      <c r="H45" s="156"/>
      <c r="I45" s="66">
        <f>+forms!H47</f>
        <v>0</v>
      </c>
      <c r="J45" s="30"/>
      <c r="L45" t="s">
        <v>73</v>
      </c>
      <c r="M45">
        <v>440</v>
      </c>
    </row>
    <row r="46" spans="2:13" ht="18" customHeight="1" thickBot="1" x14ac:dyDescent="0.35">
      <c r="B46" s="154" t="str">
        <f>+forms!A48</f>
        <v>TOTAL</v>
      </c>
      <c r="C46" s="155"/>
      <c r="D46" s="155"/>
      <c r="E46" s="155"/>
      <c r="F46" s="155"/>
      <c r="G46" s="155"/>
      <c r="H46" s="156"/>
      <c r="I46" s="66">
        <f>+forms!H48</f>
        <v>0</v>
      </c>
      <c r="J46" s="30"/>
      <c r="L46" t="s">
        <v>74</v>
      </c>
      <c r="M46">
        <v>450</v>
      </c>
    </row>
    <row r="47" spans="2:13" ht="18" customHeight="1" thickBot="1" x14ac:dyDescent="0.35">
      <c r="B47" s="144" t="s">
        <v>81</v>
      </c>
      <c r="C47" s="145"/>
      <c r="D47" s="145"/>
      <c r="E47" s="145"/>
      <c r="F47" s="145"/>
      <c r="G47" s="145"/>
      <c r="H47" s="146"/>
      <c r="I47" s="69"/>
      <c r="J47" s="30"/>
      <c r="L47" t="s">
        <v>75</v>
      </c>
      <c r="M47">
        <v>460</v>
      </c>
    </row>
    <row r="48" spans="2:13" ht="18" customHeight="1" thickBot="1" x14ac:dyDescent="0.35">
      <c r="B48" s="147" t="s">
        <v>111</v>
      </c>
      <c r="C48" s="148"/>
      <c r="D48" s="148"/>
      <c r="E48" s="148"/>
      <c r="F48" s="148"/>
      <c r="G48" s="148"/>
      <c r="H48" s="149"/>
      <c r="I48" s="67">
        <f>IF(I47&gt;I46,I47-I46,0)</f>
        <v>0</v>
      </c>
      <c r="J48" s="30"/>
      <c r="L48" t="s">
        <v>76</v>
      </c>
      <c r="M48">
        <v>470</v>
      </c>
    </row>
    <row r="49" spans="2:13" ht="18" customHeight="1" thickBot="1" x14ac:dyDescent="0.35">
      <c r="B49" s="144" t="s">
        <v>82</v>
      </c>
      <c r="C49" s="145"/>
      <c r="D49" s="145"/>
      <c r="E49" s="145"/>
      <c r="F49" s="145"/>
      <c r="G49" s="145"/>
      <c r="H49" s="146"/>
      <c r="I49" s="67">
        <f>IF(I46&gt;I47,I46-I47,0)</f>
        <v>0</v>
      </c>
      <c r="J49" s="30"/>
      <c r="L49" t="s">
        <v>77</v>
      </c>
      <c r="M49" s="1">
        <v>480</v>
      </c>
    </row>
    <row r="50" spans="2:13" x14ac:dyDescent="0.3">
      <c r="B50" s="2"/>
      <c r="F50" s="47"/>
      <c r="G50" s="47"/>
      <c r="H50" s="47"/>
      <c r="I50" s="47"/>
      <c r="J50" s="30"/>
      <c r="L50" t="s">
        <v>78</v>
      </c>
      <c r="M50" s="1">
        <v>490</v>
      </c>
    </row>
    <row r="51" spans="2:13" ht="15" thickBot="1" x14ac:dyDescent="0.35">
      <c r="L51" t="s">
        <v>79</v>
      </c>
      <c r="M51" s="1">
        <v>500</v>
      </c>
    </row>
    <row r="52" spans="2:13" ht="26.4" thickBot="1" x14ac:dyDescent="0.55000000000000004">
      <c r="B52" s="150" t="s">
        <v>6</v>
      </c>
      <c r="C52" s="151"/>
      <c r="D52" s="152">
        <f>+I46</f>
        <v>0</v>
      </c>
      <c r="E52" s="153"/>
      <c r="G52" s="4"/>
      <c r="H52" s="4"/>
      <c r="I52" s="4"/>
      <c r="J52" s="4"/>
      <c r="L52" t="s">
        <v>80</v>
      </c>
      <c r="M52" s="1">
        <v>510</v>
      </c>
    </row>
    <row r="53" spans="2:13" x14ac:dyDescent="0.3">
      <c r="G53" s="4"/>
      <c r="H53" s="4"/>
      <c r="I53" s="4"/>
      <c r="J53" s="4"/>
      <c r="L53" s="1" t="s">
        <v>97</v>
      </c>
      <c r="M53" s="1">
        <v>600</v>
      </c>
    </row>
    <row r="54" spans="2:13" x14ac:dyDescent="0.3">
      <c r="G54" s="4"/>
      <c r="H54" s="4"/>
      <c r="L54"/>
    </row>
    <row r="56" spans="2:13" x14ac:dyDescent="0.3">
      <c r="G56" s="5"/>
      <c r="H56" s="5"/>
    </row>
    <row r="57" spans="2:13" ht="15.6" x14ac:dyDescent="0.3">
      <c r="G57" s="6" t="s">
        <v>16</v>
      </c>
    </row>
    <row r="62" spans="2:13" x14ac:dyDescent="0.3">
      <c r="M62"/>
    </row>
    <row r="63" spans="2:13" x14ac:dyDescent="0.3">
      <c r="M63"/>
    </row>
    <row r="64" spans="2:13" x14ac:dyDescent="0.3">
      <c r="M64"/>
    </row>
    <row r="65" spans="12:13" x14ac:dyDescent="0.3">
      <c r="M65"/>
    </row>
    <row r="66" spans="12:13" x14ac:dyDescent="0.3">
      <c r="M66"/>
    </row>
    <row r="67" spans="12:13" x14ac:dyDescent="0.3">
      <c r="M67"/>
    </row>
    <row r="68" spans="12:13" x14ac:dyDescent="0.3">
      <c r="L68"/>
      <c r="M68"/>
    </row>
    <row r="69" spans="12:13" x14ac:dyDescent="0.3">
      <c r="L69"/>
      <c r="M69"/>
    </row>
    <row r="70" spans="12:13" x14ac:dyDescent="0.3">
      <c r="L70"/>
      <c r="M70"/>
    </row>
    <row r="71" spans="12:13" x14ac:dyDescent="0.3">
      <c r="M71"/>
    </row>
  </sheetData>
  <sheetProtection algorithmName="SHA-512" hashValue="dI9zbOya2XV6m4PkXy2FDnB7I6sXc6eL4gFMFSXZ5/7AmQeuISC+FCM4d6Mppq5kdAf6IjsYCYK/2Ny/Yj8AZQ==" saltValue="fisJnWtYATWvW85FYDvmzw==" spinCount="100000" sheet="1" selectLockedCells="1"/>
  <mergeCells count="36">
    <mergeCell ref="B16:I16"/>
    <mergeCell ref="I17:I18"/>
    <mergeCell ref="C17:C18"/>
    <mergeCell ref="D17:D18"/>
    <mergeCell ref="E17:E18"/>
    <mergeCell ref="F17:F18"/>
    <mergeCell ref="G17:G18"/>
    <mergeCell ref="H17:H18"/>
    <mergeCell ref="B2:I3"/>
    <mergeCell ref="B14:C14"/>
    <mergeCell ref="D14:E14"/>
    <mergeCell ref="G14:H14"/>
    <mergeCell ref="D15:I15"/>
    <mergeCell ref="B11:F13"/>
    <mergeCell ref="G11:I13"/>
    <mergeCell ref="B31:H31"/>
    <mergeCell ref="B49:H49"/>
    <mergeCell ref="B42:H42"/>
    <mergeCell ref="B32:E32"/>
    <mergeCell ref="B34:D34"/>
    <mergeCell ref="B35:D35"/>
    <mergeCell ref="B36:D36"/>
    <mergeCell ref="B37:D37"/>
    <mergeCell ref="B41:H41"/>
    <mergeCell ref="B52:C52"/>
    <mergeCell ref="D52:E52"/>
    <mergeCell ref="B47:H47"/>
    <mergeCell ref="B48:H48"/>
    <mergeCell ref="B33:D33"/>
    <mergeCell ref="B38:D38"/>
    <mergeCell ref="B43:H43"/>
    <mergeCell ref="B46:H46"/>
    <mergeCell ref="B39:D39"/>
    <mergeCell ref="B40:D40"/>
    <mergeCell ref="B44:H44"/>
    <mergeCell ref="B45:H45"/>
  </mergeCells>
  <dataValidations count="1">
    <dataValidation imeMode="off" allowBlank="1" showInputMessage="1" showErrorMessage="1" sqref="E4:F9 B2 I14:J15 D14:D15 B14:B16 C15 B4:B10 B52:B53 D52 B51:E51 F52:I52 I53 G53:H54" xr:uid="{00000000-0002-0000-0100-000000000000}"/>
  </dataValidations>
  <pageMargins left="0.48" right="0.15748031496062992" top="0.31496062992125984" bottom="0.23622047244094491" header="0.19685039370078741" footer="0.15748031496062992"/>
  <pageSetup paperSize="9" scale="7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package forms</vt:lpstr>
      <vt:lpstr>invoice package</vt:lpstr>
      <vt:lpstr>forms</vt:lpstr>
      <vt:lpstr>invoice</vt:lpstr>
      <vt:lpstr>forms!Oblast_tisku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Volek</cp:lastModifiedBy>
  <cp:lastPrinted>2023-01-20T11:37:13Z</cp:lastPrinted>
  <dcterms:created xsi:type="dcterms:W3CDTF">2012-01-10T18:33:01Z</dcterms:created>
  <dcterms:modified xsi:type="dcterms:W3CDTF">2026-01-14T11:01:02Z</dcterms:modified>
</cp:coreProperties>
</file>