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 2026\Prague Junior European Cup 2026\"/>
    </mc:Choice>
  </mc:AlternateContent>
  <xr:revisionPtr revIDLastSave="0" documentId="13_ncr:1_{BA3A235F-C508-4C1E-948E-6B04D1A3A0A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forms!$A$3:$I$55</definedName>
    <definedName name="_xlnm.Print_Area" localSheetId="1">invoice!$A$2:$I$63</definedName>
  </definedNames>
  <calcPr calcId="191029"/>
  <fileRecoveryPr autoRecover="0"/>
</workbook>
</file>

<file path=xl/calcChain.xml><?xml version="1.0" encoding="utf-8"?>
<calcChain xmlns="http://schemas.openxmlformats.org/spreadsheetml/2006/main">
  <c r="H36" i="1" l="1"/>
  <c r="H35" i="1"/>
  <c r="H38" i="1"/>
  <c r="H37" i="1"/>
  <c r="H41" i="1"/>
  <c r="D14" i="2"/>
  <c r="I50" i="1"/>
  <c r="I49" i="1"/>
  <c r="I48" i="1"/>
  <c r="I47" i="1"/>
  <c r="I46" i="1"/>
  <c r="I45" i="1"/>
  <c r="G31" i="1"/>
  <c r="H31" i="1" s="1"/>
  <c r="G30" i="1"/>
  <c r="H30" i="1" s="1"/>
  <c r="G29" i="1"/>
  <c r="H29" i="1" s="1"/>
  <c r="G28" i="1"/>
  <c r="G27" i="1"/>
  <c r="G26" i="1"/>
  <c r="G25" i="1"/>
  <c r="G24" i="1"/>
  <c r="G23" i="1"/>
  <c r="G22" i="1"/>
  <c r="G21" i="1"/>
  <c r="G20" i="1"/>
  <c r="D31" i="1"/>
  <c r="D30" i="1"/>
  <c r="D29" i="1"/>
  <c r="D28" i="1"/>
  <c r="H50" i="2"/>
  <c r="H51" i="2"/>
  <c r="H39" i="2"/>
  <c r="H38" i="2"/>
  <c r="D27" i="1"/>
  <c r="F31" i="1"/>
  <c r="F30" i="1"/>
  <c r="F29" i="1"/>
  <c r="F28" i="1"/>
  <c r="F27" i="1"/>
  <c r="H28" i="1" l="1"/>
  <c r="F30" i="2"/>
  <c r="D30" i="2"/>
  <c r="C30" i="2"/>
  <c r="G29" i="2"/>
  <c r="F29" i="2"/>
  <c r="E29" i="2"/>
  <c r="D29" i="2"/>
  <c r="C29" i="2"/>
  <c r="G28" i="2"/>
  <c r="F28" i="2"/>
  <c r="E28" i="2"/>
  <c r="D28" i="2"/>
  <c r="C28" i="2"/>
  <c r="G27" i="2"/>
  <c r="F27" i="2"/>
  <c r="E27" i="2"/>
  <c r="D27" i="2"/>
  <c r="C27" i="2"/>
  <c r="G26" i="2"/>
  <c r="F26" i="2"/>
  <c r="E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I54" i="1"/>
  <c r="H40" i="1"/>
  <c r="H27" i="1"/>
  <c r="I26" i="2" s="1"/>
  <c r="H24" i="2"/>
  <c r="H22" i="2"/>
  <c r="I30" i="2" l="1"/>
  <c r="I29" i="2"/>
  <c r="I27" i="2"/>
  <c r="H28" i="2"/>
  <c r="I28" i="2"/>
  <c r="H20" i="2"/>
  <c r="H21" i="2"/>
  <c r="H23" i="2"/>
  <c r="H27" i="2"/>
  <c r="H26" i="2"/>
  <c r="B26" i="2"/>
  <c r="H29" i="2"/>
  <c r="H25" i="2"/>
  <c r="H30" i="2"/>
  <c r="B27" i="2" l="1"/>
  <c r="B30" i="2"/>
  <c r="B29" i="2"/>
  <c r="B28" i="2"/>
  <c r="B60" i="1" l="1"/>
  <c r="B59" i="1" s="1"/>
  <c r="B58" i="1" s="1"/>
  <c r="G14" i="2"/>
  <c r="B51" i="2"/>
  <c r="B50" i="2"/>
  <c r="B49" i="2"/>
  <c r="F48" i="2"/>
  <c r="D48" i="2"/>
  <c r="C48" i="2"/>
  <c r="B48" i="2"/>
  <c r="F47" i="2"/>
  <c r="D47" i="2"/>
  <c r="C47" i="2"/>
  <c r="B47" i="2"/>
  <c r="F46" i="2"/>
  <c r="D46" i="2"/>
  <c r="C46" i="2"/>
  <c r="B46" i="2"/>
  <c r="F45" i="2"/>
  <c r="D45" i="2"/>
  <c r="C45" i="2"/>
  <c r="B45" i="2"/>
  <c r="F44" i="2"/>
  <c r="D44" i="2"/>
  <c r="C44" i="2"/>
  <c r="B44" i="2"/>
  <c r="F43" i="2"/>
  <c r="D43" i="2"/>
  <c r="C43" i="2"/>
  <c r="B43" i="2"/>
  <c r="G41" i="2"/>
  <c r="F41" i="2"/>
  <c r="E41" i="2"/>
  <c r="D41" i="2"/>
  <c r="C41" i="2"/>
  <c r="B40" i="2"/>
  <c r="B41" i="2"/>
  <c r="I51" i="2"/>
  <c r="I53" i="1"/>
  <c r="H50" i="1"/>
  <c r="F50" i="1"/>
  <c r="H49" i="1"/>
  <c r="F49" i="1"/>
  <c r="H48" i="1"/>
  <c r="F48" i="1"/>
  <c r="H47" i="1"/>
  <c r="F47" i="1"/>
  <c r="H46" i="1"/>
  <c r="F46" i="1"/>
  <c r="H45" i="1"/>
  <c r="F45" i="1"/>
  <c r="H60" i="1"/>
  <c r="I60" i="1"/>
  <c r="E45" i="2" l="1"/>
  <c r="E44" i="2"/>
  <c r="E46" i="2"/>
  <c r="E48" i="2"/>
  <c r="E43" i="2"/>
  <c r="E47" i="2"/>
  <c r="I50" i="2"/>
  <c r="D58" i="1"/>
  <c r="D59" i="1" s="1"/>
  <c r="D60" i="1" s="1"/>
  <c r="D61" i="1" s="1"/>
  <c r="D62" i="1" s="1"/>
  <c r="D63" i="1" s="1"/>
  <c r="D64" i="1" s="1"/>
  <c r="I47" i="2"/>
  <c r="I46" i="2"/>
  <c r="I48" i="2"/>
  <c r="I45" i="2"/>
  <c r="I44" i="2"/>
  <c r="I43" i="2"/>
  <c r="B62" i="1"/>
  <c r="B63" i="1" s="1"/>
  <c r="G44" i="2"/>
  <c r="G43" i="2"/>
  <c r="G48" i="2"/>
  <c r="G47" i="2"/>
  <c r="G46" i="2"/>
  <c r="G45" i="2"/>
  <c r="I51" i="1" l="1"/>
  <c r="I49" i="2" l="1"/>
  <c r="B37" i="2"/>
  <c r="H36" i="2"/>
  <c r="G36" i="2"/>
  <c r="F36" i="2"/>
  <c r="H35" i="2"/>
  <c r="G35" i="2"/>
  <c r="F35" i="2"/>
  <c r="H34" i="2"/>
  <c r="G34" i="2"/>
  <c r="F34" i="2"/>
  <c r="H33" i="2"/>
  <c r="G33" i="2"/>
  <c r="F33" i="2"/>
  <c r="I32" i="2"/>
  <c r="H32" i="2"/>
  <c r="G32" i="2"/>
  <c r="F32" i="2"/>
  <c r="B32" i="2"/>
  <c r="I36" i="2"/>
  <c r="I35" i="2"/>
  <c r="I34" i="2"/>
  <c r="I33" i="2"/>
  <c r="H39" i="1" l="1"/>
  <c r="I37" i="2" s="1"/>
  <c r="I38" i="2" l="1"/>
  <c r="G30" i="2"/>
  <c r="E30" i="2"/>
  <c r="F23" i="1"/>
  <c r="D23" i="1"/>
  <c r="E22" i="2" s="1"/>
  <c r="D24" i="1"/>
  <c r="E23" i="2" s="1"/>
  <c r="F26" i="1"/>
  <c r="D26" i="1"/>
  <c r="E25" i="2" s="1"/>
  <c r="F25" i="1"/>
  <c r="D25" i="1"/>
  <c r="E24" i="2" s="1"/>
  <c r="F24" i="1"/>
  <c r="G11" i="2"/>
  <c r="B11" i="2"/>
  <c r="G25" i="2" l="1"/>
  <c r="H26" i="1"/>
  <c r="G22" i="2"/>
  <c r="H23" i="1"/>
  <c r="G23" i="2"/>
  <c r="H24" i="1"/>
  <c r="G24" i="2"/>
  <c r="H25" i="1"/>
  <c r="I39" i="2"/>
  <c r="F22" i="1"/>
  <c r="F21" i="1"/>
  <c r="D20" i="1"/>
  <c r="F20" i="1"/>
  <c r="B38" i="2"/>
  <c r="B52" i="2"/>
  <c r="D21" i="1"/>
  <c r="E20" i="2" s="1"/>
  <c r="D22" i="1"/>
  <c r="E21" i="2" s="1"/>
  <c r="I61" i="1"/>
  <c r="I62" i="1" s="1"/>
  <c r="I63" i="1" s="1"/>
  <c r="I64" i="1" s="1"/>
  <c r="I65" i="1" s="1"/>
  <c r="I66" i="1" s="1"/>
  <c r="I67" i="1" s="1"/>
  <c r="I68" i="1" s="1"/>
  <c r="I69" i="1" s="1"/>
  <c r="H61" i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B31" i="2"/>
  <c r="B16" i="2"/>
  <c r="B18" i="2"/>
  <c r="B17" i="2"/>
  <c r="F19" i="2"/>
  <c r="D19" i="2"/>
  <c r="C19" i="2"/>
  <c r="D15" i="2"/>
  <c r="I67" i="2" l="1"/>
  <c r="H20" i="1"/>
  <c r="I22" i="2"/>
  <c r="B22" i="2"/>
  <c r="G20" i="2"/>
  <c r="H21" i="1"/>
  <c r="I24" i="2"/>
  <c r="B24" i="2"/>
  <c r="I23" i="2"/>
  <c r="B23" i="2"/>
  <c r="G21" i="2"/>
  <c r="H22" i="1"/>
  <c r="I25" i="2"/>
  <c r="B25" i="2"/>
  <c r="C35" i="1"/>
  <c r="E19" i="2"/>
  <c r="G19" i="2"/>
  <c r="B20" i="2" l="1"/>
  <c r="I20" i="2"/>
  <c r="I21" i="2"/>
  <c r="B21" i="2"/>
  <c r="E33" i="2"/>
  <c r="C36" i="1"/>
  <c r="A35" i="1"/>
  <c r="B33" i="2" s="1"/>
  <c r="H32" i="1"/>
  <c r="H55" i="1" s="1"/>
  <c r="H19" i="2"/>
  <c r="E34" i="2" l="1"/>
  <c r="C37" i="1"/>
  <c r="A36" i="1"/>
  <c r="B34" i="2" s="1"/>
  <c r="I31" i="2"/>
  <c r="B19" i="2"/>
  <c r="I19" i="2"/>
  <c r="E35" i="2" l="1"/>
  <c r="A37" i="1"/>
  <c r="B35" i="2" s="1"/>
  <c r="C38" i="1"/>
  <c r="I52" i="2"/>
  <c r="I53" i="2" s="1"/>
  <c r="I54" i="2" l="1"/>
  <c r="I55" i="2"/>
  <c r="E36" i="2"/>
  <c r="A38" i="1"/>
  <c r="B36" i="2" s="1"/>
  <c r="D58" i="2"/>
</calcChain>
</file>

<file path=xl/sharedStrings.xml><?xml version="1.0" encoding="utf-8"?>
<sst xmlns="http://schemas.openxmlformats.org/spreadsheetml/2006/main" count="163" uniqueCount="128">
  <si>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</si>
  <si>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</si>
  <si>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</si>
  <si>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</si>
  <si>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</si>
  <si>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</si>
  <si>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</si>
  <si>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</si>
  <si>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</si>
  <si>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</si>
  <si>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</si>
  <si>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</si>
  <si>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</si>
  <si>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</si>
  <si>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</si>
  <si>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</si>
  <si>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</si>
  <si>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</si>
  <si>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</si>
  <si>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</si>
  <si>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</si>
  <si>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</si>
  <si>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</si>
  <si>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</si>
  <si>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</si>
  <si>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</si>
  <si>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</si>
  <si>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</si>
  <si>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</si>
  <si>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</si>
  <si>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</si>
  <si>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</si>
  <si>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</si>
  <si>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HOTEL</t>
  </si>
  <si>
    <t>MONETA MONEY BANK</t>
  </si>
  <si>
    <t>ARRIVAL</t>
  </si>
  <si>
    <t>DEPARTURE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</si>
  <si>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</si>
  <si>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</si>
  <si>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</si>
  <si>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</si>
  <si>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</si>
  <si>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</si>
  <si>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</si>
  <si>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</si>
  <si>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</si>
  <si>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</si>
  <si>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</si>
  <si>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</si>
  <si>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</si>
  <si>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</si>
  <si>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</si>
  <si>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</si>
  <si>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</si>
  <si>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</si>
  <si>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</si>
  <si>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</si>
  <si>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</si>
  <si>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</si>
  <si>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</si>
  <si>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</si>
  <si>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</si>
  <si>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</si>
  <si>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</si>
  <si>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</si>
  <si>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</si>
  <si>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</si>
  <si>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</si>
  <si>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</si>
  <si>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</si>
  <si>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</si>
  <si>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</si>
  <si>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</si>
  <si>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</si>
  <si>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</si>
  <si>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</si>
  <si>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</si>
  <si>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</si>
  <si>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</si>
  <si>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</si>
  <si>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</si>
  <si>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</si>
  <si>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</si>
  <si>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</si>
  <si>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</si>
  <si>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</si>
  <si>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</si>
  <si>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</si>
  <si>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</si>
  <si>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</si>
  <si>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</si>
  <si>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</si>
  <si>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</si>
  <si>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NON EJU FEDERATION</t>
  </si>
  <si>
    <t>No. of competitors</t>
  </si>
  <si>
    <t>EJU FEE</t>
  </si>
  <si>
    <t>EJU Fee</t>
  </si>
  <si>
    <t>EUROPEAN JUNIOR JUDO CUP</t>
  </si>
  <si>
    <t>MEALS</t>
  </si>
  <si>
    <t>No. of lunches in hotel</t>
  </si>
  <si>
    <t>Israel Judo Association</t>
  </si>
  <si>
    <t>Italian Judo Federation</t>
  </si>
  <si>
    <t>Kosovo Judo Federation</t>
  </si>
  <si>
    <t>Liechtenstein Judo Federation</t>
  </si>
  <si>
    <t>ACCOMMODATION TOURNAMENT</t>
  </si>
  <si>
    <t>TOURNAMENT MEALS TOTAL</t>
  </si>
  <si>
    <t>Training camp</t>
  </si>
  <si>
    <t>Sports Center</t>
  </si>
  <si>
    <t>ACCOMMODATION TRAINING CAMP TOTAL</t>
  </si>
  <si>
    <t>ACCOMMODATION TOURNAMENT TOTAL</t>
  </si>
  <si>
    <t>Price per person</t>
  </si>
  <si>
    <t>No. of persons</t>
  </si>
  <si>
    <t>Single FB</t>
  </si>
  <si>
    <t>Double FB</t>
  </si>
  <si>
    <t>Triple FB</t>
  </si>
  <si>
    <t>A category</t>
  </si>
  <si>
    <t>B category</t>
  </si>
  <si>
    <t>Service fee (TOURNAMENT) - No. of persons</t>
  </si>
  <si>
    <t>Service fee (Training Camp) - No. of persons</t>
  </si>
  <si>
    <t>ACCOMMODATION INCL. FULL BOARD TRAINING CAMP</t>
  </si>
  <si>
    <t>No. of dinners in hotel</t>
  </si>
  <si>
    <t>Single BB</t>
  </si>
  <si>
    <t>Double BB</t>
  </si>
  <si>
    <t>No. of lunch packs in the venue</t>
  </si>
  <si>
    <t>Triple BB</t>
  </si>
  <si>
    <t>Please send before June 5, 2026, to hotel@czechjudo.cz</t>
  </si>
  <si>
    <t>TRANSPORT TO and FROM TRAINING CAMP - 50€ /person</t>
  </si>
  <si>
    <t>PRAGUE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</si>
</sst>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16" xfId="0" applyFont="1" applyBorder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164" fontId="21" fillId="8" borderId="4" xfId="0" applyNumberFormat="1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164" fontId="21" fillId="9" borderId="4" xfId="0" applyNumberFormat="1" applyFont="1" applyFill="1" applyBorder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4" fontId="28" fillId="11" borderId="1" xfId="0" applyNumberFormat="1" applyFont="1" applyFill="1" applyBorder="1" applyProtection="1">
      <protection hidden="1"/>
    </xf>
    <xf numFmtId="164" fontId="28" fillId="12" borderId="1" xfId="0" applyNumberFormat="1" applyFont="1" applyFill="1" applyBorder="1" applyProtection="1"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25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15" borderId="2" xfId="0" applyFont="1" applyFill="1" applyBorder="1" applyAlignment="1" applyProtection="1">
      <alignment horizontal="center" vertical="center"/>
      <protection hidden="1"/>
    </xf>
    <xf numFmtId="0" fontId="1" fillId="15" borderId="3" xfId="0" applyFont="1" applyFill="1" applyBorder="1" applyAlignment="1" applyProtection="1">
      <alignment horizontal="center" vertical="center" wrapText="1"/>
      <protection hidden="1"/>
    </xf>
    <xf numFmtId="0" fontId="1" fillId="15" borderId="5" xfId="0" applyFont="1" applyFill="1" applyBorder="1" applyAlignment="1" applyProtection="1">
      <alignment wrapText="1"/>
      <protection hidden="1"/>
    </xf>
    <xf numFmtId="0" fontId="1" fillId="15" borderId="38" xfId="0" applyFont="1" applyFill="1" applyBorder="1" applyAlignment="1" applyProtection="1">
      <alignment wrapText="1"/>
      <protection hidden="1"/>
    </xf>
    <xf numFmtId="164" fontId="30" fillId="15" borderId="1" xfId="0" applyNumberFormat="1" applyFont="1" applyFill="1" applyBorder="1" applyAlignment="1" applyProtection="1">
      <alignment wrapText="1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164" fontId="1" fillId="15" borderId="1" xfId="0" applyNumberFormat="1" applyFont="1" applyFill="1" applyBorder="1" applyAlignment="1" applyProtection="1">
      <alignment horizontal="center" vertical="center" wrapText="1"/>
      <protection hidden="1"/>
    </xf>
    <xf numFmtId="164" fontId="29" fillId="15" borderId="1" xfId="0" applyNumberFormat="1" applyFont="1" applyFill="1" applyBorder="1" applyAlignment="1" applyProtection="1">
      <alignment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 vertical="center"/>
      <protection hidden="1"/>
    </xf>
    <xf numFmtId="164" fontId="21" fillId="8" borderId="5" xfId="0" applyNumberFormat="1" applyFont="1" applyFill="1" applyBorder="1" applyAlignment="1" applyProtection="1">
      <alignment vertical="center"/>
      <protection hidden="1"/>
    </xf>
    <xf numFmtId="165" fontId="1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/>
      <protection hidden="1"/>
    </xf>
    <xf numFmtId="164" fontId="0" fillId="0" borderId="1" xfId="0" applyNumberFormat="1" applyBorder="1" applyAlignment="1" applyProtection="1">
      <alignment vertical="center"/>
      <protection hidden="1"/>
    </xf>
    <xf numFmtId="164" fontId="0" fillId="0" borderId="21" xfId="0" applyNumberFormat="1" applyBorder="1" applyAlignment="1" applyProtection="1">
      <alignment vertical="center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0" fontId="31" fillId="16" borderId="1" xfId="0" applyFont="1" applyFill="1" applyBorder="1" applyAlignment="1" applyProtection="1">
      <alignment horizontal="center" vertical="center"/>
      <protection hidden="1"/>
    </xf>
    <xf numFmtId="0" fontId="1" fillId="17" borderId="1" xfId="0" applyFont="1" applyFill="1" applyBorder="1" applyProtection="1">
      <protection hidden="1"/>
    </xf>
    <xf numFmtId="164" fontId="1" fillId="17" borderId="1" xfId="0" applyNumberFormat="1" applyFont="1" applyFill="1" applyBorder="1" applyAlignment="1" applyProtection="1">
      <alignment horizontal="center"/>
      <protection hidden="1"/>
    </xf>
    <xf numFmtId="0" fontId="0" fillId="15" borderId="1" xfId="0" applyFill="1" applyBorder="1" applyAlignment="1" applyProtection="1">
      <alignment horizontal="center" vertical="center" wrapText="1"/>
      <protection hidden="1"/>
    </xf>
    <xf numFmtId="1" fontId="0" fillId="15" borderId="1" xfId="0" applyNumberFormat="1" applyFill="1" applyBorder="1" applyAlignment="1" applyProtection="1">
      <alignment horizontal="center" vertical="center" wrapText="1"/>
      <protection hidden="1"/>
    </xf>
    <xf numFmtId="164" fontId="0" fillId="15" borderId="1" xfId="0" applyNumberFormat="1" applyFill="1" applyBorder="1" applyAlignment="1" applyProtection="1">
      <alignment vertical="center" wrapText="1"/>
      <protection hidden="1"/>
    </xf>
    <xf numFmtId="0" fontId="0" fillId="15" borderId="1" xfId="0" applyFill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vertical="center" wrapText="1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166" fontId="26" fillId="8" borderId="0" xfId="0" applyNumberFormat="1" applyFont="1" applyFill="1" applyProtection="1">
      <protection hidden="1"/>
    </xf>
    <xf numFmtId="164" fontId="25" fillId="0" borderId="48" xfId="0" applyNumberFormat="1" applyFont="1" applyBorder="1" applyAlignment="1" applyProtection="1">
      <alignment vertical="center" wrapText="1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0" fontId="15" fillId="3" borderId="0" xfId="0" applyFont="1" applyFill="1" applyProtection="1"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0" fillId="3" borderId="0" xfId="0" applyNumberFormat="1" applyFill="1" applyProtection="1">
      <protection hidden="1"/>
    </xf>
    <xf numFmtId="165" fontId="0" fillId="2" borderId="5" xfId="0" applyNumberFormat="1" applyFill="1" applyBorder="1" applyAlignment="1" applyProtection="1">
      <alignment horizontal="center" vertical="center" wrapText="1"/>
      <protection locked="0" hidden="1"/>
    </xf>
    <xf numFmtId="165" fontId="0" fillId="2" borderId="4" xfId="0" applyNumberFormat="1" applyFill="1" applyBorder="1" applyAlignment="1" applyProtection="1">
      <alignment horizontal="center" vertical="center" wrapText="1"/>
      <protection locked="0" hidden="1"/>
    </xf>
    <xf numFmtId="0" fontId="18" fillId="15" borderId="6" xfId="0" applyFont="1" applyFill="1" applyBorder="1" applyAlignment="1" applyProtection="1">
      <alignment horizontal="center"/>
      <protection hidden="1"/>
    </xf>
    <xf numFmtId="0" fontId="1" fillId="15" borderId="35" xfId="0" applyFont="1" applyFill="1" applyBorder="1" applyAlignment="1" applyProtection="1">
      <alignment horizontal="center" vertical="center" wrapText="1"/>
      <protection hidden="1"/>
    </xf>
    <xf numFmtId="0" fontId="1" fillId="15" borderId="37" xfId="0" applyFont="1" applyFill="1" applyBorder="1" applyAlignment="1" applyProtection="1">
      <alignment horizontal="center" vertical="center" wrapText="1"/>
      <protection hidden="1"/>
    </xf>
    <xf numFmtId="0" fontId="1" fillId="15" borderId="42" xfId="0" applyFont="1" applyFill="1" applyBorder="1" applyAlignment="1" applyProtection="1">
      <alignment horizontal="center" vertical="center" wrapText="1"/>
      <protection hidden="1"/>
    </xf>
    <xf numFmtId="0" fontId="1" fillId="15" borderId="43" xfId="0" applyFont="1" applyFill="1" applyBorder="1" applyAlignment="1" applyProtection="1">
      <alignment horizontal="center" vertical="center" wrapText="1"/>
      <protection hidden="1"/>
    </xf>
    <xf numFmtId="0" fontId="1" fillId="15" borderId="38" xfId="0" applyFont="1" applyFill="1" applyBorder="1" applyAlignment="1" applyProtection="1">
      <alignment horizontal="center" vertical="center" wrapText="1"/>
      <protection hidden="1"/>
    </xf>
    <xf numFmtId="0" fontId="1" fillId="15" borderId="39" xfId="0" applyFont="1" applyFill="1" applyBorder="1" applyAlignment="1" applyProtection="1">
      <alignment horizontal="center" vertical="center" wrapText="1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168" fontId="18" fillId="13" borderId="5" xfId="0" applyNumberFormat="1" applyFont="1" applyFill="1" applyBorder="1" applyAlignment="1" applyProtection="1">
      <alignment horizontal="center" vertical="center"/>
      <protection hidden="1"/>
    </xf>
    <xf numFmtId="168" fontId="18" fillId="13" borderId="4" xfId="0" applyNumberFormat="1" applyFont="1" applyFill="1" applyBorder="1" applyAlignment="1" applyProtection="1">
      <alignment horizontal="center" vertical="center"/>
      <protection hidden="1"/>
    </xf>
    <xf numFmtId="169" fontId="18" fillId="13" borderId="5" xfId="0" applyNumberFormat="1" applyFont="1" applyFill="1" applyBorder="1" applyAlignment="1" applyProtection="1">
      <alignment horizontal="center" vertical="center"/>
      <protection hidden="1"/>
    </xf>
    <xf numFmtId="169" fontId="18" fillId="13" borderId="4" xfId="0" applyNumberFormat="1" applyFont="1" applyFill="1" applyBorder="1" applyAlignment="1" applyProtection="1">
      <alignment horizontal="center" vertical="center"/>
      <protection hidden="1"/>
    </xf>
    <xf numFmtId="164" fontId="1" fillId="13" borderId="5" xfId="0" applyNumberFormat="1" applyFont="1" applyFill="1" applyBorder="1" applyAlignment="1" applyProtection="1">
      <alignment horizontal="center"/>
      <protection hidden="1"/>
    </xf>
    <xf numFmtId="164" fontId="1" fillId="13" borderId="4" xfId="0" applyNumberFormat="1" applyFont="1" applyFill="1" applyBorder="1" applyAlignment="1" applyProtection="1">
      <alignment horizontal="center"/>
      <protection hidden="1"/>
    </xf>
    <xf numFmtId="168" fontId="21" fillId="11" borderId="5" xfId="0" applyNumberFormat="1" applyFont="1" applyFill="1" applyBorder="1" applyAlignment="1" applyProtection="1">
      <alignment horizontal="center" vertical="center"/>
      <protection hidden="1"/>
    </xf>
    <xf numFmtId="168" fontId="21" fillId="11" borderId="4" xfId="0" applyNumberFormat="1" applyFont="1" applyFill="1" applyBorder="1" applyAlignment="1" applyProtection="1">
      <alignment horizontal="center" vertical="center"/>
      <protection hidden="1"/>
    </xf>
    <xf numFmtId="169" fontId="21" fillId="11" borderId="5" xfId="0" applyNumberFormat="1" applyFont="1" applyFill="1" applyBorder="1" applyAlignment="1" applyProtection="1">
      <alignment horizontal="center" vertical="center"/>
      <protection hidden="1"/>
    </xf>
    <xf numFmtId="169" fontId="21" fillId="11" borderId="4" xfId="0" applyNumberFormat="1" applyFont="1" applyFill="1" applyBorder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21" fillId="10" borderId="5" xfId="0" applyFont="1" applyFill="1" applyBorder="1" applyAlignment="1" applyProtection="1">
      <alignment horizontal="center"/>
      <protection hidden="1"/>
    </xf>
    <xf numFmtId="0" fontId="21" fillId="10" borderId="6" xfId="0" applyFont="1" applyFill="1" applyBorder="1" applyAlignment="1" applyProtection="1">
      <alignment horizontal="center"/>
      <protection hidden="1"/>
    </xf>
    <xf numFmtId="0" fontId="21" fillId="10" borderId="4" xfId="0" applyFont="1" applyFill="1" applyBorder="1" applyAlignment="1" applyProtection="1">
      <alignment horizontal="center"/>
      <protection hidden="1"/>
    </xf>
    <xf numFmtId="164" fontId="21" fillId="10" borderId="5" xfId="0" applyNumberFormat="1" applyFont="1" applyFill="1" applyBorder="1" applyAlignment="1" applyProtection="1">
      <alignment horizontal="center"/>
      <protection hidden="1"/>
    </xf>
    <xf numFmtId="164" fontId="21" fillId="10" borderId="4" xfId="0" applyNumberFormat="1" applyFont="1" applyFill="1" applyBorder="1" applyAlignment="1" applyProtection="1">
      <alignment horizontal="center"/>
      <protection hidden="1"/>
    </xf>
    <xf numFmtId="0" fontId="21" fillId="10" borderId="35" xfId="0" applyFont="1" applyFill="1" applyBorder="1" applyAlignment="1" applyProtection="1">
      <alignment horizontal="center" vertical="center"/>
      <protection hidden="1"/>
    </xf>
    <xf numFmtId="0" fontId="21" fillId="10" borderId="36" xfId="0" applyFont="1" applyFill="1" applyBorder="1" applyAlignment="1" applyProtection="1">
      <alignment horizontal="center" vertical="center"/>
      <protection hidden="1"/>
    </xf>
    <xf numFmtId="0" fontId="21" fillId="10" borderId="37" xfId="0" applyFont="1" applyFill="1" applyBorder="1" applyAlignment="1" applyProtection="1">
      <alignment horizontal="center" vertical="center"/>
      <protection hidden="1"/>
    </xf>
    <xf numFmtId="0" fontId="21" fillId="10" borderId="38" xfId="0" applyFont="1" applyFill="1" applyBorder="1" applyAlignment="1" applyProtection="1">
      <alignment horizontal="center" vertical="center"/>
      <protection hidden="1"/>
    </xf>
    <xf numFmtId="0" fontId="21" fillId="10" borderId="11" xfId="0" applyFont="1" applyFill="1" applyBorder="1" applyAlignment="1" applyProtection="1">
      <alignment horizontal="center" vertical="center"/>
      <protection hidden="1"/>
    </xf>
    <xf numFmtId="0" fontId="21" fillId="10" borderId="39" xfId="0" applyFont="1" applyFill="1" applyBorder="1" applyAlignment="1" applyProtection="1">
      <alignment horizontal="center" vertical="center"/>
      <protection hidden="1"/>
    </xf>
    <xf numFmtId="0" fontId="28" fillId="10" borderId="1" xfId="0" applyFont="1" applyFill="1" applyBorder="1" applyAlignment="1" applyProtection="1">
      <alignment horizontal="center" vertical="center" wrapText="1"/>
      <protection hidden="1"/>
    </xf>
    <xf numFmtId="168" fontId="18" fillId="14" borderId="5" xfId="0" applyNumberFormat="1" applyFont="1" applyFill="1" applyBorder="1" applyAlignment="1" applyProtection="1">
      <alignment horizontal="center" vertical="center"/>
      <protection hidden="1"/>
    </xf>
    <xf numFmtId="168" fontId="18" fillId="14" borderId="4" xfId="0" applyNumberFormat="1" applyFont="1" applyFill="1" applyBorder="1" applyAlignment="1" applyProtection="1">
      <alignment horizontal="center" vertical="center"/>
      <protection hidden="1"/>
    </xf>
    <xf numFmtId="169" fontId="18" fillId="14" borderId="5" xfId="0" applyNumberFormat="1" applyFont="1" applyFill="1" applyBorder="1" applyAlignment="1" applyProtection="1">
      <alignment horizontal="center" vertical="center"/>
      <protection hidden="1"/>
    </xf>
    <xf numFmtId="169" fontId="18" fillId="14" borderId="4" xfId="0" applyNumberFormat="1" applyFont="1" applyFill="1" applyBorder="1" applyAlignment="1" applyProtection="1">
      <alignment horizontal="center" vertical="center"/>
      <protection hidden="1"/>
    </xf>
    <xf numFmtId="164" fontId="1" fillId="14" borderId="5" xfId="0" applyNumberFormat="1" applyFont="1" applyFill="1" applyBorder="1" applyAlignment="1" applyProtection="1">
      <alignment horizontal="center"/>
      <protection hidden="1"/>
    </xf>
    <xf numFmtId="164" fontId="1" fillId="14" borderId="4" xfId="0" applyNumberFormat="1" applyFont="1" applyFill="1" applyBorder="1" applyAlignment="1" applyProtection="1">
      <alignment horizontal="center"/>
      <protection hidden="1"/>
    </xf>
    <xf numFmtId="168" fontId="18" fillId="12" borderId="5" xfId="0" applyNumberFormat="1" applyFont="1" applyFill="1" applyBorder="1" applyAlignment="1" applyProtection="1">
      <alignment horizontal="center" vertical="center"/>
      <protection hidden="1"/>
    </xf>
    <xf numFmtId="168" fontId="18" fillId="12" borderId="4" xfId="0" applyNumberFormat="1" applyFont="1" applyFill="1" applyBorder="1" applyAlignment="1" applyProtection="1">
      <alignment horizontal="center" vertical="center"/>
      <protection hidden="1"/>
    </xf>
    <xf numFmtId="169" fontId="18" fillId="12" borderId="5" xfId="0" applyNumberFormat="1" applyFont="1" applyFill="1" applyBorder="1" applyAlignment="1" applyProtection="1">
      <alignment horizontal="center" vertical="center"/>
      <protection hidden="1"/>
    </xf>
    <xf numFmtId="169" fontId="18" fillId="12" borderId="4" xfId="0" applyNumberFormat="1" applyFont="1" applyFill="1" applyBorder="1" applyAlignment="1" applyProtection="1">
      <alignment horizontal="center" vertical="center"/>
      <protection hidden="1"/>
    </xf>
    <xf numFmtId="164" fontId="28" fillId="11" borderId="1" xfId="0" applyNumberFormat="1" applyFont="1" applyFill="1" applyBorder="1" applyAlignment="1" applyProtection="1">
      <alignment horizontal="center"/>
      <protection hidden="1"/>
    </xf>
    <xf numFmtId="164" fontId="28" fillId="12" borderId="5" xfId="0" applyNumberFormat="1" applyFont="1" applyFill="1" applyBorder="1" applyAlignment="1" applyProtection="1">
      <alignment horizontal="center"/>
      <protection hidden="1"/>
    </xf>
    <xf numFmtId="164" fontId="28" fillId="12" borderId="4" xfId="0" applyNumberFormat="1" applyFont="1" applyFill="1" applyBorder="1" applyAlignment="1" applyProtection="1">
      <alignment horizont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0" fontId="21" fillId="8" borderId="35" xfId="0" applyFont="1" applyFill="1" applyBorder="1" applyAlignment="1" applyProtection="1">
      <alignment horizontal="center" vertical="center"/>
      <protection hidden="1"/>
    </xf>
    <xf numFmtId="0" fontId="21" fillId="8" borderId="36" xfId="0" applyFont="1" applyFill="1" applyBorder="1" applyAlignment="1" applyProtection="1">
      <alignment horizontal="center" vertical="center"/>
      <protection hidden="1"/>
    </xf>
    <xf numFmtId="0" fontId="21" fillId="8" borderId="37" xfId="0" applyFont="1" applyFill="1" applyBorder="1" applyAlignment="1" applyProtection="1">
      <alignment horizontal="center" vertical="center"/>
      <protection hidden="1"/>
    </xf>
    <xf numFmtId="0" fontId="29" fillId="15" borderId="35" xfId="0" applyFont="1" applyFill="1" applyBorder="1" applyAlignment="1" applyProtection="1">
      <alignment horizontal="center" wrapText="1"/>
      <protection hidden="1"/>
    </xf>
    <xf numFmtId="0" fontId="29" fillId="15" borderId="36" xfId="0" applyFont="1" applyFill="1" applyBorder="1" applyAlignment="1" applyProtection="1">
      <alignment horizontal="center" wrapText="1"/>
      <protection hidden="1"/>
    </xf>
    <xf numFmtId="0" fontId="29" fillId="15" borderId="37" xfId="0" applyFont="1" applyFill="1" applyBorder="1" applyAlignment="1" applyProtection="1">
      <alignment horizontal="center" wrapText="1"/>
      <protection hidden="1"/>
    </xf>
    <xf numFmtId="0" fontId="18" fillId="15" borderId="35" xfId="0" applyFont="1" applyFill="1" applyBorder="1" applyAlignment="1" applyProtection="1">
      <alignment horizontal="center" vertical="center"/>
      <protection hidden="1"/>
    </xf>
    <xf numFmtId="0" fontId="18" fillId="15" borderId="36" xfId="0" applyFont="1" applyFill="1" applyBorder="1" applyAlignment="1" applyProtection="1">
      <alignment horizontal="center" vertical="center"/>
      <protection hidden="1"/>
    </xf>
    <xf numFmtId="0" fontId="18" fillId="15" borderId="37" xfId="0" applyFont="1" applyFill="1" applyBorder="1" applyAlignment="1" applyProtection="1">
      <alignment horizontal="center" vertical="center"/>
      <protection hidden="1"/>
    </xf>
    <xf numFmtId="0" fontId="18" fillId="15" borderId="38" xfId="0" applyFont="1" applyFill="1" applyBorder="1" applyAlignment="1" applyProtection="1">
      <alignment horizontal="center" vertical="center"/>
      <protection hidden="1"/>
    </xf>
    <xf numFmtId="0" fontId="18" fillId="15" borderId="11" xfId="0" applyFont="1" applyFill="1" applyBorder="1" applyAlignment="1" applyProtection="1">
      <alignment horizontal="center" vertical="center"/>
      <protection hidden="1"/>
    </xf>
    <xf numFmtId="0" fontId="18" fillId="15" borderId="39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20" fillId="0" borderId="49" xfId="0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50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44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25" fillId="0" borderId="45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  <xf numFmtId="0" fontId="25" fillId="0" borderId="40" xfId="0" applyFont="1" applyBorder="1" applyAlignment="1" applyProtection="1">
      <alignment horizontal="center" vertical="center" wrapText="1"/>
      <protection hidden="1"/>
    </xf>
    <xf numFmtId="0" fontId="25" fillId="0" borderId="6" xfId="0" applyFont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45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317374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4910" cy="82253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showZeros="0" tabSelected="1" zoomScale="113" zoomScaleNormal="113" workbookViewId="0">
      <selection activeCell="B8" sqref="B8:I8"/>
    </sheetView>
  </sheetViews>
  <sheetFormatPr defaultColWidth="9.109375" defaultRowHeight="14.4" x14ac:dyDescent="0.3"/>
  <cols>
    <col min="1" max="1" width="29.109375" style="1" customWidth="1"/>
    <col min="2" max="2" width="10.33203125" style="1" customWidth="1"/>
    <col min="3" max="3" width="11.44140625" style="1" bestFit="1" customWidth="1"/>
    <col min="4" max="4" width="14.33203125" style="1" bestFit="1" customWidth="1"/>
    <col min="5" max="5" width="16.109375" style="1" bestFit="1" customWidth="1"/>
    <col min="6" max="6" width="11.88671875" style="1" customWidth="1"/>
    <col min="7" max="8" width="9.109375" style="1"/>
    <col min="9" max="9" width="15.33203125" style="1" customWidth="1"/>
    <col min="10" max="12" width="9.109375" style="1"/>
    <col min="13" max="13" width="9.109375" style="1" customWidth="1"/>
    <col min="14" max="16384" width="9.109375" style="1"/>
  </cols>
  <sheetData>
    <row r="1" spans="1:9" ht="54.6" customHeight="1" x14ac:dyDescent="0.3"/>
    <row r="3" spans="1:9" ht="29.4" x14ac:dyDescent="0.45">
      <c r="A3" s="190" t="s">
        <v>97</v>
      </c>
      <c r="B3" s="190"/>
      <c r="C3" s="190"/>
      <c r="D3" s="190"/>
      <c r="E3" s="190"/>
      <c r="F3" s="190"/>
      <c r="G3" s="190"/>
      <c r="H3" s="190"/>
      <c r="I3" s="190"/>
    </row>
    <row r="4" spans="1:9" ht="29.4" x14ac:dyDescent="0.45">
      <c r="A4" s="190" t="s">
        <v>127</v>
      </c>
      <c r="B4" s="190"/>
      <c r="C4" s="190"/>
      <c r="D4" s="190"/>
      <c r="E4" s="190"/>
      <c r="F4" s="190"/>
      <c r="G4" s="190"/>
      <c r="H4" s="190"/>
      <c r="I4" s="190"/>
    </row>
    <row r="5" spans="1:9" ht="29.4" x14ac:dyDescent="0.45">
      <c r="A5" s="190" t="s">
        <v>86</v>
      </c>
      <c r="B5" s="190"/>
      <c r="C5" s="190"/>
      <c r="D5" s="190"/>
      <c r="E5" s="190"/>
      <c r="F5" s="190"/>
      <c r="G5" s="190"/>
      <c r="H5" s="190"/>
      <c r="I5" s="190"/>
    </row>
    <row r="6" spans="1:9" ht="35.4" customHeight="1" x14ac:dyDescent="0.3">
      <c r="A6" s="198" t="s">
        <v>38</v>
      </c>
      <c r="B6" s="198"/>
      <c r="C6" s="198"/>
      <c r="D6" s="198"/>
      <c r="E6" s="198"/>
      <c r="F6" s="198"/>
      <c r="G6" s="198"/>
      <c r="H6" s="198"/>
      <c r="I6" s="198"/>
    </row>
    <row r="7" spans="1:9" s="15" customFormat="1" ht="17.399999999999999" x14ac:dyDescent="0.3">
      <c r="A7" s="24"/>
      <c r="B7" s="24"/>
      <c r="C7" s="24"/>
      <c r="D7" s="24"/>
      <c r="E7" s="24"/>
      <c r="F7" s="24"/>
      <c r="G7" s="24"/>
      <c r="H7" s="24"/>
      <c r="I7" s="24"/>
    </row>
    <row r="8" spans="1:9" ht="41.25" customHeight="1" x14ac:dyDescent="0.3">
      <c r="A8" s="25" t="s">
        <v>37</v>
      </c>
      <c r="B8" s="199"/>
      <c r="C8" s="199"/>
      <c r="D8" s="199"/>
      <c r="E8" s="199"/>
      <c r="F8" s="199"/>
      <c r="G8" s="199"/>
      <c r="H8" s="199"/>
      <c r="I8" s="199"/>
    </row>
    <row r="9" spans="1:9" ht="17.399999999999999" x14ac:dyDescent="0.3">
      <c r="A9" s="191" t="s">
        <v>35</v>
      </c>
      <c r="B9" s="192"/>
      <c r="C9" s="192"/>
      <c r="D9" s="192"/>
      <c r="E9" s="193"/>
      <c r="F9" s="200" t="s">
        <v>36</v>
      </c>
      <c r="G9" s="201"/>
      <c r="H9" s="201"/>
      <c r="I9" s="201"/>
    </row>
    <row r="10" spans="1:9" ht="18" customHeight="1" x14ac:dyDescent="0.3">
      <c r="A10" s="186" t="s">
        <v>0</v>
      </c>
      <c r="B10" s="194" t="s">
        <v>8</v>
      </c>
      <c r="C10" s="194"/>
      <c r="D10" s="186" t="s">
        <v>9</v>
      </c>
      <c r="E10" s="186" t="s">
        <v>11</v>
      </c>
      <c r="F10" s="196" t="s">
        <v>1</v>
      </c>
      <c r="G10" s="195" t="s">
        <v>10</v>
      </c>
      <c r="H10" s="195"/>
      <c r="I10" s="196" t="s">
        <v>11</v>
      </c>
    </row>
    <row r="11" spans="1:9" ht="18" customHeight="1" x14ac:dyDescent="0.3">
      <c r="A11" s="187"/>
      <c r="B11" s="32" t="s">
        <v>40</v>
      </c>
      <c r="C11" s="33" t="s">
        <v>41</v>
      </c>
      <c r="D11" s="187"/>
      <c r="E11" s="187"/>
      <c r="F11" s="197"/>
      <c r="G11" s="34" t="s">
        <v>40</v>
      </c>
      <c r="H11" s="35" t="s">
        <v>41</v>
      </c>
      <c r="I11" s="197"/>
    </row>
    <row r="12" spans="1:9" ht="18" customHeight="1" x14ac:dyDescent="0.3">
      <c r="A12" s="75"/>
      <c r="B12" s="36"/>
      <c r="C12" s="37"/>
      <c r="D12" s="18"/>
      <c r="E12" s="18"/>
      <c r="F12" s="75"/>
      <c r="G12" s="36"/>
      <c r="H12" s="37"/>
      <c r="I12" s="19"/>
    </row>
    <row r="13" spans="1:9" ht="18" customHeight="1" x14ac:dyDescent="0.3">
      <c r="A13" s="75"/>
      <c r="B13" s="36"/>
      <c r="C13" s="37"/>
      <c r="D13" s="18"/>
      <c r="E13" s="18"/>
      <c r="F13" s="75"/>
      <c r="G13" s="36"/>
      <c r="H13" s="37"/>
      <c r="I13" s="19"/>
    </row>
    <row r="14" spans="1:9" ht="18" customHeight="1" x14ac:dyDescent="0.3">
      <c r="A14" s="75"/>
      <c r="B14" s="36"/>
      <c r="C14" s="37"/>
      <c r="D14" s="18"/>
      <c r="E14" s="18"/>
      <c r="F14" s="75"/>
      <c r="G14" s="36"/>
      <c r="H14" s="37"/>
      <c r="I14" s="19"/>
    </row>
    <row r="15" spans="1:9" ht="18" customHeight="1" x14ac:dyDescent="0.3">
      <c r="A15" s="75"/>
      <c r="B15" s="36"/>
      <c r="C15" s="37"/>
      <c r="D15" s="18"/>
      <c r="E15" s="18"/>
      <c r="F15" s="75"/>
      <c r="G15" s="36"/>
      <c r="H15" s="37"/>
      <c r="I15" s="19"/>
    </row>
    <row r="16" spans="1:9" ht="18" customHeight="1" x14ac:dyDescent="0.3">
      <c r="A16" s="75"/>
      <c r="B16" s="36"/>
      <c r="C16" s="37"/>
      <c r="D16" s="18"/>
      <c r="E16" s="18"/>
      <c r="F16" s="75"/>
      <c r="G16" s="36"/>
      <c r="H16" s="37"/>
      <c r="I16" s="19"/>
    </row>
    <row r="17" spans="1:12" ht="18" x14ac:dyDescent="0.35">
      <c r="A17" s="188" t="s">
        <v>104</v>
      </c>
      <c r="B17" s="188"/>
      <c r="C17" s="188"/>
      <c r="D17" s="188"/>
      <c r="E17" s="188"/>
      <c r="F17" s="188"/>
      <c r="G17" s="188"/>
      <c r="H17" s="188"/>
      <c r="I17" s="188"/>
    </row>
    <row r="18" spans="1:12" ht="15" customHeight="1" x14ac:dyDescent="0.3">
      <c r="A18" s="81" t="s">
        <v>33</v>
      </c>
      <c r="B18" s="185" t="s">
        <v>0</v>
      </c>
      <c r="C18" s="185" t="s">
        <v>1</v>
      </c>
      <c r="D18" s="185" t="s">
        <v>4</v>
      </c>
      <c r="E18" s="185" t="s">
        <v>5</v>
      </c>
      <c r="F18" s="185" t="s">
        <v>2</v>
      </c>
      <c r="G18" s="185" t="s">
        <v>7</v>
      </c>
      <c r="H18" s="185" t="s">
        <v>3</v>
      </c>
      <c r="I18" s="185"/>
    </row>
    <row r="19" spans="1:12" x14ac:dyDescent="0.3">
      <c r="A19" s="42" t="s">
        <v>115</v>
      </c>
      <c r="B19" s="185"/>
      <c r="C19" s="185"/>
      <c r="D19" s="185"/>
      <c r="E19" s="185"/>
      <c r="F19" s="185"/>
      <c r="G19" s="185"/>
      <c r="H19" s="185"/>
      <c r="I19" s="185"/>
    </row>
    <row r="20" spans="1:12" x14ac:dyDescent="0.3">
      <c r="A20" s="22" t="s">
        <v>121</v>
      </c>
      <c r="B20" s="42"/>
      <c r="C20" s="42"/>
      <c r="D20" s="23">
        <f>+E20</f>
        <v>0</v>
      </c>
      <c r="E20" s="43"/>
      <c r="F20" s="20">
        <f t="shared" ref="F20:F22" si="0">+C20-B20</f>
        <v>0</v>
      </c>
      <c r="G20" s="21">
        <f>IF($A$19="A category",155,133)</f>
        <v>155</v>
      </c>
      <c r="H20" s="125">
        <f>IF((F20&lt;2), +G20*2*E20,+G20*F20*E20)</f>
        <v>0</v>
      </c>
      <c r="I20" s="126"/>
      <c r="L20" s="26"/>
    </row>
    <row r="21" spans="1:12" x14ac:dyDescent="0.3">
      <c r="A21" s="22" t="s">
        <v>121</v>
      </c>
      <c r="B21" s="42"/>
      <c r="C21" s="42"/>
      <c r="D21" s="23">
        <f t="shared" ref="D21" si="1">+E21</f>
        <v>0</v>
      </c>
      <c r="E21" s="43"/>
      <c r="F21" s="20">
        <f t="shared" si="0"/>
        <v>0</v>
      </c>
      <c r="G21" s="21">
        <f t="shared" ref="G21:G23" si="2">IF($A$19="A category",155,133)</f>
        <v>155</v>
      </c>
      <c r="H21" s="125">
        <f t="shared" ref="H21:H27" si="3">IF((F21&lt;2), +G21*2*E21,+G21*F21*E21)</f>
        <v>0</v>
      </c>
      <c r="I21" s="126"/>
      <c r="L21" s="26"/>
    </row>
    <row r="22" spans="1:12" x14ac:dyDescent="0.3">
      <c r="A22" s="22" t="s">
        <v>121</v>
      </c>
      <c r="B22" s="42"/>
      <c r="C22" s="42"/>
      <c r="D22" s="23">
        <f t="shared" ref="D22" si="4">+E22</f>
        <v>0</v>
      </c>
      <c r="E22" s="43"/>
      <c r="F22" s="20">
        <f t="shared" si="0"/>
        <v>0</v>
      </c>
      <c r="G22" s="21">
        <f t="shared" si="2"/>
        <v>155</v>
      </c>
      <c r="H22" s="125">
        <f t="shared" si="3"/>
        <v>0</v>
      </c>
      <c r="I22" s="126"/>
      <c r="L22" s="26"/>
    </row>
    <row r="23" spans="1:12" x14ac:dyDescent="0.3">
      <c r="A23" s="22" t="s">
        <v>121</v>
      </c>
      <c r="B23" s="42"/>
      <c r="C23" s="42"/>
      <c r="D23" s="23">
        <f t="shared" ref="D23" si="5">+E23</f>
        <v>0</v>
      </c>
      <c r="E23" s="43"/>
      <c r="F23" s="20">
        <f t="shared" ref="F23" si="6">+C23-B23</f>
        <v>0</v>
      </c>
      <c r="G23" s="21">
        <f t="shared" si="2"/>
        <v>155</v>
      </c>
      <c r="H23" s="125">
        <f t="shared" si="3"/>
        <v>0</v>
      </c>
      <c r="I23" s="126"/>
      <c r="L23" s="26"/>
    </row>
    <row r="24" spans="1:12" x14ac:dyDescent="0.3">
      <c r="A24" s="22" t="s">
        <v>122</v>
      </c>
      <c r="B24" s="42"/>
      <c r="C24" s="42"/>
      <c r="D24" s="23">
        <f t="shared" ref="D24:D27" si="7">IF(MOD(E24,2)=0,E24/2,"Wrong no. of persons")</f>
        <v>0</v>
      </c>
      <c r="E24" s="43"/>
      <c r="F24" s="20">
        <f t="shared" ref="F24:F31" si="8">+C24-B24</f>
        <v>0</v>
      </c>
      <c r="G24" s="21">
        <f>IF($A$19="A category",120,98)</f>
        <v>120</v>
      </c>
      <c r="H24" s="125">
        <f t="shared" si="3"/>
        <v>0</v>
      </c>
      <c r="I24" s="126"/>
      <c r="L24" s="26"/>
    </row>
    <row r="25" spans="1:12" x14ac:dyDescent="0.3">
      <c r="A25" s="22" t="s">
        <v>122</v>
      </c>
      <c r="B25" s="42"/>
      <c r="C25" s="42"/>
      <c r="D25" s="23">
        <f t="shared" si="7"/>
        <v>0</v>
      </c>
      <c r="E25" s="43"/>
      <c r="F25" s="20">
        <f t="shared" si="8"/>
        <v>0</v>
      </c>
      <c r="G25" s="21">
        <f t="shared" ref="G25:G27" si="9">IF($A$19="A category",120,98)</f>
        <v>120</v>
      </c>
      <c r="H25" s="125">
        <f t="shared" si="3"/>
        <v>0</v>
      </c>
      <c r="I25" s="126"/>
      <c r="L25" s="26"/>
    </row>
    <row r="26" spans="1:12" x14ac:dyDescent="0.3">
      <c r="A26" s="22" t="s">
        <v>122</v>
      </c>
      <c r="B26" s="42"/>
      <c r="C26" s="42"/>
      <c r="D26" s="23">
        <f t="shared" si="7"/>
        <v>0</v>
      </c>
      <c r="E26" s="43"/>
      <c r="F26" s="20">
        <f t="shared" si="8"/>
        <v>0</v>
      </c>
      <c r="G26" s="21">
        <f t="shared" si="9"/>
        <v>120</v>
      </c>
      <c r="H26" s="125">
        <f t="shared" si="3"/>
        <v>0</v>
      </c>
      <c r="I26" s="126"/>
      <c r="L26" s="26"/>
    </row>
    <row r="27" spans="1:12" x14ac:dyDescent="0.3">
      <c r="A27" s="22" t="s">
        <v>122</v>
      </c>
      <c r="B27" s="42"/>
      <c r="C27" s="42"/>
      <c r="D27" s="23">
        <f t="shared" si="7"/>
        <v>0</v>
      </c>
      <c r="E27" s="43"/>
      <c r="F27" s="20">
        <f t="shared" si="8"/>
        <v>0</v>
      </c>
      <c r="G27" s="21">
        <f t="shared" si="9"/>
        <v>120</v>
      </c>
      <c r="H27" s="125">
        <f t="shared" si="3"/>
        <v>0</v>
      </c>
      <c r="I27" s="126"/>
      <c r="L27" s="26"/>
    </row>
    <row r="28" spans="1:12" x14ac:dyDescent="0.3">
      <c r="A28" s="82" t="s">
        <v>124</v>
      </c>
      <c r="B28" s="42"/>
      <c r="C28" s="42"/>
      <c r="D28" s="23">
        <f>IF(MOD(E28,3)=0,E28/3,"Wrong no. of persons")</f>
        <v>0</v>
      </c>
      <c r="E28" s="43"/>
      <c r="F28" s="20">
        <f t="shared" si="8"/>
        <v>0</v>
      </c>
      <c r="G28" s="83">
        <f>IF($A$19="A category",105,83)</f>
        <v>105</v>
      </c>
      <c r="H28" s="125">
        <f>IF((F28&lt;=2),G28*2*E28,G28*F28*E28)</f>
        <v>0</v>
      </c>
      <c r="I28" s="126"/>
      <c r="L28" s="26"/>
    </row>
    <row r="29" spans="1:12" x14ac:dyDescent="0.3">
      <c r="A29" s="82" t="s">
        <v>124</v>
      </c>
      <c r="B29" s="42"/>
      <c r="C29" s="42"/>
      <c r="D29" s="23">
        <f t="shared" ref="D29:D31" si="10">IF(MOD(E29,3)=0,E29/3,"Wrong no. of persons")</f>
        <v>0</v>
      </c>
      <c r="E29" s="43"/>
      <c r="F29" s="20">
        <f t="shared" si="8"/>
        <v>0</v>
      </c>
      <c r="G29" s="83">
        <f t="shared" ref="G29:G31" si="11">IF($A$19="A category",105,83)</f>
        <v>105</v>
      </c>
      <c r="H29" s="125">
        <f t="shared" ref="H29:H31" si="12">IF((F29&lt;=2),G29*2*E29,G29*F29*E29)</f>
        <v>0</v>
      </c>
      <c r="I29" s="126"/>
      <c r="L29" s="26"/>
    </row>
    <row r="30" spans="1:12" x14ac:dyDescent="0.3">
      <c r="A30" s="82" t="s">
        <v>124</v>
      </c>
      <c r="B30" s="42"/>
      <c r="C30" s="42"/>
      <c r="D30" s="23">
        <f t="shared" si="10"/>
        <v>0</v>
      </c>
      <c r="E30" s="43"/>
      <c r="F30" s="20">
        <f t="shared" si="8"/>
        <v>0</v>
      </c>
      <c r="G30" s="83">
        <f t="shared" si="11"/>
        <v>105</v>
      </c>
      <c r="H30" s="125">
        <f t="shared" si="12"/>
        <v>0</v>
      </c>
      <c r="I30" s="126"/>
      <c r="L30" s="26"/>
    </row>
    <row r="31" spans="1:12" x14ac:dyDescent="0.3">
      <c r="A31" s="82" t="s">
        <v>124</v>
      </c>
      <c r="B31" s="42"/>
      <c r="C31" s="42"/>
      <c r="D31" s="23">
        <f t="shared" si="10"/>
        <v>0</v>
      </c>
      <c r="E31" s="43"/>
      <c r="F31" s="20">
        <f t="shared" si="8"/>
        <v>0</v>
      </c>
      <c r="G31" s="83">
        <f t="shared" si="11"/>
        <v>105</v>
      </c>
      <c r="H31" s="125">
        <f t="shared" si="12"/>
        <v>0</v>
      </c>
      <c r="I31" s="126"/>
      <c r="L31" s="26"/>
    </row>
    <row r="32" spans="1:12" s="15" customFormat="1" ht="18" x14ac:dyDescent="0.35">
      <c r="A32" s="122" t="s">
        <v>109</v>
      </c>
      <c r="B32" s="123"/>
      <c r="C32" s="123"/>
      <c r="D32" s="123"/>
      <c r="E32" s="123"/>
      <c r="F32" s="123"/>
      <c r="G32" s="124"/>
      <c r="H32" s="189">
        <f>SUM(H20:I31)</f>
        <v>0</v>
      </c>
      <c r="I32" s="124"/>
      <c r="L32" s="101"/>
    </row>
    <row r="33" spans="1:9" s="15" customFormat="1" ht="42.6" customHeight="1" x14ac:dyDescent="0.3">
      <c r="A33" s="132" t="s">
        <v>98</v>
      </c>
      <c r="B33" s="133"/>
      <c r="C33" s="133"/>
      <c r="D33" s="134"/>
      <c r="E33" s="138" t="s">
        <v>123</v>
      </c>
      <c r="F33" s="138" t="s">
        <v>99</v>
      </c>
      <c r="G33" s="138" t="s">
        <v>120</v>
      </c>
      <c r="H33" s="138" t="s">
        <v>3</v>
      </c>
      <c r="I33" s="138"/>
    </row>
    <row r="34" spans="1:9" s="15" customFormat="1" ht="14.4" customHeight="1" x14ac:dyDescent="0.3">
      <c r="A34" s="135"/>
      <c r="B34" s="136"/>
      <c r="C34" s="136"/>
      <c r="D34" s="137"/>
      <c r="E34" s="138"/>
      <c r="F34" s="138"/>
      <c r="G34" s="138"/>
      <c r="H34" s="138"/>
      <c r="I34" s="138"/>
    </row>
    <row r="35" spans="1:9" s="15" customFormat="1" ht="18" x14ac:dyDescent="0.3">
      <c r="A35" s="118">
        <f t="shared" ref="A35:A38" si="13">+C35</f>
        <v>46205</v>
      </c>
      <c r="B35" s="119"/>
      <c r="C35" s="120">
        <f>+B59</f>
        <v>46205</v>
      </c>
      <c r="D35" s="121"/>
      <c r="E35" s="44"/>
      <c r="F35" s="17"/>
      <c r="G35" s="17"/>
      <c r="H35" s="149">
        <f>IF($A$19="A category",(+F35+G35)*35,(+F35+G35)*35)</f>
        <v>0</v>
      </c>
      <c r="I35" s="149"/>
    </row>
    <row r="36" spans="1:9" s="15" customFormat="1" ht="18" x14ac:dyDescent="0.3">
      <c r="A36" s="145">
        <f t="shared" si="13"/>
        <v>46206</v>
      </c>
      <c r="B36" s="146"/>
      <c r="C36" s="147">
        <f>+C35+1</f>
        <v>46206</v>
      </c>
      <c r="D36" s="148"/>
      <c r="E36" s="45"/>
      <c r="F36" s="17"/>
      <c r="G36" s="17"/>
      <c r="H36" s="150">
        <f>IF($A$19="A category",(+F36+G36)*35,(+F36+G36)*35)</f>
        <v>0</v>
      </c>
      <c r="I36" s="151"/>
    </row>
    <row r="37" spans="1:9" s="15" customFormat="1" ht="18" x14ac:dyDescent="0.3">
      <c r="A37" s="112">
        <f t="shared" si="13"/>
        <v>46207</v>
      </c>
      <c r="B37" s="113"/>
      <c r="C37" s="114">
        <f>+C36+1</f>
        <v>46207</v>
      </c>
      <c r="D37" s="115"/>
      <c r="E37" s="17"/>
      <c r="F37" s="17"/>
      <c r="G37" s="17"/>
      <c r="H37" s="116">
        <f>IF($A$19="A category",(+F37+G37)*35,(+F37+G37)*35)+E37*20</f>
        <v>0</v>
      </c>
      <c r="I37" s="117"/>
    </row>
    <row r="38" spans="1:9" s="15" customFormat="1" ht="18" x14ac:dyDescent="0.3">
      <c r="A38" s="139">
        <f t="shared" si="13"/>
        <v>46208</v>
      </c>
      <c r="B38" s="140"/>
      <c r="C38" s="141">
        <f>+C37+1</f>
        <v>46208</v>
      </c>
      <c r="D38" s="142"/>
      <c r="E38" s="17"/>
      <c r="F38" s="17"/>
      <c r="G38" s="17"/>
      <c r="H38" s="143">
        <f>IF($A$19="A category",(+F38+G38)*35,(+F38+G38)*35)+E38*20</f>
        <v>0</v>
      </c>
      <c r="I38" s="144"/>
    </row>
    <row r="39" spans="1:9" s="15" customFormat="1" ht="18" x14ac:dyDescent="0.35">
      <c r="A39" s="127" t="s">
        <v>105</v>
      </c>
      <c r="B39" s="128"/>
      <c r="C39" s="128"/>
      <c r="D39" s="128"/>
      <c r="E39" s="128"/>
      <c r="F39" s="128"/>
      <c r="G39" s="129"/>
      <c r="H39" s="130">
        <f>SUM(H35:I38)</f>
        <v>0</v>
      </c>
      <c r="I39" s="131"/>
    </row>
    <row r="40" spans="1:9" ht="21" customHeight="1" x14ac:dyDescent="0.35">
      <c r="A40" s="165" t="s">
        <v>117</v>
      </c>
      <c r="B40" s="166"/>
      <c r="C40" s="166"/>
      <c r="D40" s="166"/>
      <c r="E40" s="167"/>
      <c r="F40" s="17"/>
      <c r="G40" s="39"/>
      <c r="H40" s="163">
        <f>+F40*120</f>
        <v>0</v>
      </c>
      <c r="I40" s="164"/>
    </row>
    <row r="41" spans="1:9" ht="21" customHeight="1" x14ac:dyDescent="0.35">
      <c r="A41" s="170" t="s">
        <v>94</v>
      </c>
      <c r="B41" s="171"/>
      <c r="C41" s="171"/>
      <c r="D41" s="171"/>
      <c r="E41" s="172"/>
      <c r="F41" s="17"/>
      <c r="G41" s="41" t="s">
        <v>95</v>
      </c>
      <c r="H41" s="168">
        <f>+F41*40</f>
        <v>0</v>
      </c>
      <c r="I41" s="169"/>
    </row>
    <row r="42" spans="1:9" ht="21" customHeight="1" x14ac:dyDescent="0.35">
      <c r="A42" s="104" t="s">
        <v>119</v>
      </c>
      <c r="B42" s="104"/>
      <c r="C42" s="104"/>
      <c r="D42" s="104"/>
      <c r="E42" s="104"/>
      <c r="F42" s="104"/>
      <c r="G42" s="104"/>
      <c r="H42" s="104"/>
      <c r="I42" s="104"/>
    </row>
    <row r="43" spans="1:9" ht="21" customHeight="1" x14ac:dyDescent="0.3">
      <c r="A43" s="64" t="s">
        <v>106</v>
      </c>
      <c r="B43" s="105" t="s">
        <v>0</v>
      </c>
      <c r="C43" s="106"/>
      <c r="D43" s="105" t="s">
        <v>1</v>
      </c>
      <c r="E43" s="106"/>
      <c r="F43" s="111" t="s">
        <v>4</v>
      </c>
      <c r="G43" s="111" t="s">
        <v>5</v>
      </c>
      <c r="H43" s="111" t="s">
        <v>2</v>
      </c>
      <c r="I43" s="111" t="s">
        <v>3</v>
      </c>
    </row>
    <row r="44" spans="1:9" ht="21" customHeight="1" x14ac:dyDescent="0.3">
      <c r="A44" s="65" t="s">
        <v>107</v>
      </c>
      <c r="B44" s="107"/>
      <c r="C44" s="108"/>
      <c r="D44" s="109"/>
      <c r="E44" s="110"/>
      <c r="F44" s="111"/>
      <c r="G44" s="111"/>
      <c r="H44" s="111"/>
      <c r="I44" s="111"/>
    </row>
    <row r="45" spans="1:9" ht="21" customHeight="1" x14ac:dyDescent="0.3">
      <c r="A45" s="66" t="s">
        <v>112</v>
      </c>
      <c r="B45" s="102"/>
      <c r="C45" s="103"/>
      <c r="D45" s="102"/>
      <c r="E45" s="103"/>
      <c r="F45" s="84">
        <f>+G45</f>
        <v>0</v>
      </c>
      <c r="G45" s="91"/>
      <c r="H45" s="85">
        <f t="shared" ref="H45:H50" si="14">+D45-B45</f>
        <v>0</v>
      </c>
      <c r="I45" s="86">
        <f>H45*130*G45</f>
        <v>0</v>
      </c>
    </row>
    <row r="46" spans="1:9" ht="21" customHeight="1" x14ac:dyDescent="0.3">
      <c r="A46" s="66" t="s">
        <v>112</v>
      </c>
      <c r="B46" s="102"/>
      <c r="C46" s="103"/>
      <c r="D46" s="102"/>
      <c r="E46" s="103"/>
      <c r="F46" s="84">
        <f t="shared" ref="F46" si="15">+G46</f>
        <v>0</v>
      </c>
      <c r="G46" s="91"/>
      <c r="H46" s="85">
        <f t="shared" si="14"/>
        <v>0</v>
      </c>
      <c r="I46" s="86">
        <f>H46*130*G46</f>
        <v>0</v>
      </c>
    </row>
    <row r="47" spans="1:9" ht="21" customHeight="1" x14ac:dyDescent="0.3">
      <c r="A47" s="67" t="s">
        <v>113</v>
      </c>
      <c r="B47" s="102"/>
      <c r="C47" s="103"/>
      <c r="D47" s="102"/>
      <c r="E47" s="103"/>
      <c r="F47" s="87">
        <f>IF(MOD(G47,2)=0,G47/2,"Wrong no. of persons")</f>
        <v>0</v>
      </c>
      <c r="G47" s="91"/>
      <c r="H47" s="85">
        <f t="shared" si="14"/>
        <v>0</v>
      </c>
      <c r="I47" s="86">
        <f>H47*110*G47</f>
        <v>0</v>
      </c>
    </row>
    <row r="48" spans="1:9" ht="21" customHeight="1" x14ac:dyDescent="0.3">
      <c r="A48" s="67" t="s">
        <v>113</v>
      </c>
      <c r="B48" s="102"/>
      <c r="C48" s="103"/>
      <c r="D48" s="102"/>
      <c r="E48" s="103"/>
      <c r="F48" s="87">
        <f t="shared" ref="F48" si="16">IF(MOD(G48,2)=0,G48/2,"Wrong no. of persons")</f>
        <v>0</v>
      </c>
      <c r="G48" s="91"/>
      <c r="H48" s="85">
        <f t="shared" si="14"/>
        <v>0</v>
      </c>
      <c r="I48" s="86">
        <f t="shared" ref="I48:I50" si="17">H48*110*G48</f>
        <v>0</v>
      </c>
    </row>
    <row r="49" spans="1:9" ht="21" customHeight="1" x14ac:dyDescent="0.3">
      <c r="A49" s="67" t="s">
        <v>114</v>
      </c>
      <c r="B49" s="102"/>
      <c r="C49" s="103"/>
      <c r="D49" s="102"/>
      <c r="E49" s="103"/>
      <c r="F49" s="87">
        <f>IF(MOD(G49,3)=0,G49/3,"Wrong no. of persons")</f>
        <v>0</v>
      </c>
      <c r="G49" s="91"/>
      <c r="H49" s="85">
        <f t="shared" si="14"/>
        <v>0</v>
      </c>
      <c r="I49" s="86">
        <f t="shared" si="17"/>
        <v>0</v>
      </c>
    </row>
    <row r="50" spans="1:9" ht="21" customHeight="1" x14ac:dyDescent="0.3">
      <c r="A50" s="67" t="s">
        <v>114</v>
      </c>
      <c r="B50" s="102"/>
      <c r="C50" s="103"/>
      <c r="D50" s="102"/>
      <c r="E50" s="103"/>
      <c r="F50" s="87">
        <f t="shared" ref="F50" si="18">IF(MOD(G50,3)=0,G50/3,"Wrong no. of persons")</f>
        <v>0</v>
      </c>
      <c r="G50" s="43"/>
      <c r="H50" s="85">
        <f t="shared" si="14"/>
        <v>0</v>
      </c>
      <c r="I50" s="86">
        <f t="shared" si="17"/>
        <v>0</v>
      </c>
    </row>
    <row r="51" spans="1:9" ht="21" customHeight="1" x14ac:dyDescent="0.4">
      <c r="A51" s="176" t="s">
        <v>108</v>
      </c>
      <c r="B51" s="177"/>
      <c r="C51" s="177"/>
      <c r="D51" s="177"/>
      <c r="E51" s="177"/>
      <c r="F51" s="177"/>
      <c r="G51" s="177"/>
      <c r="H51" s="178"/>
      <c r="I51" s="68">
        <f>SUM(I45:I50)</f>
        <v>0</v>
      </c>
    </row>
    <row r="52" spans="1:9" ht="28.8" customHeight="1" x14ac:dyDescent="0.3">
      <c r="A52" s="179" t="s">
        <v>126</v>
      </c>
      <c r="B52" s="180"/>
      <c r="C52" s="180"/>
      <c r="D52" s="180"/>
      <c r="E52" s="180"/>
      <c r="F52" s="181"/>
      <c r="G52" s="69" t="s">
        <v>111</v>
      </c>
      <c r="H52" s="69" t="s">
        <v>110</v>
      </c>
      <c r="I52" s="69" t="s">
        <v>3</v>
      </c>
    </row>
    <row r="53" spans="1:9" ht="21" customHeight="1" x14ac:dyDescent="0.3">
      <c r="A53" s="182"/>
      <c r="B53" s="183"/>
      <c r="C53" s="183"/>
      <c r="D53" s="183"/>
      <c r="E53" s="183"/>
      <c r="F53" s="184"/>
      <c r="G53" s="70"/>
      <c r="H53" s="71">
        <v>50</v>
      </c>
      <c r="I53" s="72">
        <f>+G53*H53</f>
        <v>0</v>
      </c>
    </row>
    <row r="54" spans="1:9" ht="21" customHeight="1" x14ac:dyDescent="0.3">
      <c r="A54" s="173" t="s">
        <v>118</v>
      </c>
      <c r="B54" s="174"/>
      <c r="C54" s="174"/>
      <c r="D54" s="174"/>
      <c r="E54" s="174"/>
      <c r="F54" s="175"/>
      <c r="G54" s="18"/>
      <c r="H54" s="73"/>
      <c r="I54" s="74">
        <f>+G54*60</f>
        <v>0</v>
      </c>
    </row>
    <row r="55" spans="1:9" ht="46.95" customHeight="1" x14ac:dyDescent="0.3">
      <c r="A55" s="160" t="s">
        <v>6</v>
      </c>
      <c r="B55" s="161"/>
      <c r="C55" s="161"/>
      <c r="D55" s="161"/>
      <c r="E55" s="161"/>
      <c r="F55" s="161"/>
      <c r="G55" s="162"/>
      <c r="H55" s="158">
        <f>+H41+H40+H32+H39+I51+I53+I54</f>
        <v>0</v>
      </c>
      <c r="I55" s="159"/>
    </row>
    <row r="56" spans="1:9" s="15" customFormat="1" ht="46.95" customHeight="1" x14ac:dyDescent="0.3">
      <c r="A56" s="155" t="s">
        <v>12</v>
      </c>
      <c r="B56" s="156"/>
      <c r="C56" s="156"/>
      <c r="D56" s="156"/>
      <c r="E56" s="156"/>
      <c r="F56" s="156"/>
      <c r="G56" s="156"/>
      <c r="H56" s="156"/>
      <c r="I56" s="157"/>
    </row>
    <row r="57" spans="1:9" ht="50.25" customHeight="1" x14ac:dyDescent="0.3">
      <c r="A57" s="152" t="s">
        <v>125</v>
      </c>
      <c r="B57" s="153"/>
      <c r="C57" s="153"/>
      <c r="D57" s="153"/>
      <c r="E57" s="153"/>
      <c r="F57" s="153"/>
      <c r="G57" s="153"/>
      <c r="H57" s="153"/>
      <c r="I57" s="154"/>
    </row>
    <row r="58" spans="1:9" hidden="1" x14ac:dyDescent="0.3">
      <c r="A58" s="1" t="s">
        <v>115</v>
      </c>
      <c r="B58" s="47">
        <f>+B59-1</f>
        <v>46204</v>
      </c>
      <c r="C58" s="48"/>
      <c r="D58" s="49">
        <f>+B60+1</f>
        <v>46207</v>
      </c>
      <c r="E58" s="3"/>
      <c r="F58" s="16"/>
      <c r="H58" s="50">
        <v>1E-8</v>
      </c>
      <c r="I58" s="51">
        <v>1E-8</v>
      </c>
    </row>
    <row r="59" spans="1:9" hidden="1" x14ac:dyDescent="0.3">
      <c r="A59" s="1" t="s">
        <v>116</v>
      </c>
      <c r="B59" s="47">
        <f>+B60-1</f>
        <v>46205</v>
      </c>
      <c r="C59" s="48"/>
      <c r="D59" s="49">
        <f>+D58+1</f>
        <v>46208</v>
      </c>
      <c r="E59" s="3"/>
      <c r="F59" s="16"/>
      <c r="H59" s="52">
        <v>1</v>
      </c>
      <c r="I59" s="51">
        <v>5</v>
      </c>
    </row>
    <row r="60" spans="1:9" ht="16.2" hidden="1" customHeight="1" x14ac:dyDescent="0.3">
      <c r="B60" s="47">
        <f>+B61-1</f>
        <v>46206</v>
      </c>
      <c r="C60" s="48"/>
      <c r="D60" s="49">
        <f>+D59+1</f>
        <v>46209</v>
      </c>
      <c r="E60" s="3"/>
      <c r="F60" s="16"/>
      <c r="H60" s="52">
        <f>+H59+1</f>
        <v>2</v>
      </c>
      <c r="I60" s="52">
        <f>+I59+5</f>
        <v>10</v>
      </c>
    </row>
    <row r="61" spans="1:9" hidden="1" x14ac:dyDescent="0.3">
      <c r="B61" s="92">
        <v>46207</v>
      </c>
      <c r="C61" s="3"/>
      <c r="D61" s="49">
        <f t="shared" ref="D61:D64" si="19">+D60+1</f>
        <v>46210</v>
      </c>
      <c r="E61" s="3"/>
      <c r="H61" s="52">
        <f t="shared" ref="H61:H81" si="20">+H60+1</f>
        <v>3</v>
      </c>
      <c r="I61" s="52">
        <f t="shared" ref="I61:I69" si="21">+I60+5</f>
        <v>15</v>
      </c>
    </row>
    <row r="62" spans="1:9" hidden="1" x14ac:dyDescent="0.3">
      <c r="B62" s="47">
        <f t="shared" ref="B62:B63" si="22">+B61+1</f>
        <v>46208</v>
      </c>
      <c r="D62" s="49">
        <f t="shared" si="19"/>
        <v>46211</v>
      </c>
      <c r="H62" s="52">
        <f t="shared" si="20"/>
        <v>4</v>
      </c>
      <c r="I62" s="52">
        <f t="shared" si="21"/>
        <v>20</v>
      </c>
    </row>
    <row r="63" spans="1:9" hidden="1" x14ac:dyDescent="0.3">
      <c r="B63" s="47">
        <f t="shared" si="22"/>
        <v>46209</v>
      </c>
      <c r="D63" s="49">
        <f t="shared" si="19"/>
        <v>46212</v>
      </c>
      <c r="H63" s="52">
        <f t="shared" si="20"/>
        <v>5</v>
      </c>
      <c r="I63" s="52">
        <f t="shared" si="21"/>
        <v>25</v>
      </c>
    </row>
    <row r="64" spans="1:9" hidden="1" x14ac:dyDescent="0.3">
      <c r="D64" s="49">
        <f t="shared" si="19"/>
        <v>46213</v>
      </c>
      <c r="H64" s="52">
        <f t="shared" si="20"/>
        <v>6</v>
      </c>
      <c r="I64" s="52">
        <f t="shared" si="21"/>
        <v>30</v>
      </c>
    </row>
    <row r="65" spans="8:9" hidden="1" x14ac:dyDescent="0.3">
      <c r="H65" s="52">
        <f t="shared" si="20"/>
        <v>7</v>
      </c>
      <c r="I65" s="52">
        <f t="shared" si="21"/>
        <v>35</v>
      </c>
    </row>
    <row r="66" spans="8:9" hidden="1" x14ac:dyDescent="0.3">
      <c r="H66" s="52">
        <f t="shared" si="20"/>
        <v>8</v>
      </c>
      <c r="I66" s="52">
        <f t="shared" si="21"/>
        <v>40</v>
      </c>
    </row>
    <row r="67" spans="8:9" hidden="1" x14ac:dyDescent="0.3">
      <c r="H67" s="52">
        <f t="shared" si="20"/>
        <v>9</v>
      </c>
      <c r="I67" s="52">
        <f t="shared" si="21"/>
        <v>45</v>
      </c>
    </row>
    <row r="68" spans="8:9" hidden="1" x14ac:dyDescent="0.3">
      <c r="H68" s="52">
        <f t="shared" si="20"/>
        <v>10</v>
      </c>
      <c r="I68" s="52">
        <f t="shared" si="21"/>
        <v>50</v>
      </c>
    </row>
    <row r="69" spans="8:9" hidden="1" x14ac:dyDescent="0.3">
      <c r="H69" s="52">
        <f t="shared" si="20"/>
        <v>11</v>
      </c>
      <c r="I69" s="52">
        <f t="shared" si="21"/>
        <v>55</v>
      </c>
    </row>
    <row r="70" spans="8:9" hidden="1" x14ac:dyDescent="0.3">
      <c r="H70" s="52">
        <f t="shared" si="20"/>
        <v>12</v>
      </c>
      <c r="I70" s="52"/>
    </row>
    <row r="71" spans="8:9" hidden="1" x14ac:dyDescent="0.3">
      <c r="H71" s="52">
        <f t="shared" si="20"/>
        <v>13</v>
      </c>
      <c r="I71" s="52"/>
    </row>
    <row r="72" spans="8:9" hidden="1" x14ac:dyDescent="0.3">
      <c r="H72" s="52">
        <f t="shared" si="20"/>
        <v>14</v>
      </c>
      <c r="I72" s="52"/>
    </row>
    <row r="73" spans="8:9" hidden="1" x14ac:dyDescent="0.3">
      <c r="H73" s="52">
        <f t="shared" si="20"/>
        <v>15</v>
      </c>
      <c r="I73" s="52"/>
    </row>
    <row r="74" spans="8:9" hidden="1" x14ac:dyDescent="0.3">
      <c r="H74" s="52">
        <f t="shared" si="20"/>
        <v>16</v>
      </c>
      <c r="I74" s="52"/>
    </row>
    <row r="75" spans="8:9" hidden="1" x14ac:dyDescent="0.3">
      <c r="H75" s="52">
        <f t="shared" si="20"/>
        <v>17</v>
      </c>
      <c r="I75" s="52"/>
    </row>
    <row r="76" spans="8:9" hidden="1" x14ac:dyDescent="0.3">
      <c r="H76" s="52">
        <f t="shared" si="20"/>
        <v>18</v>
      </c>
      <c r="I76" s="52"/>
    </row>
    <row r="77" spans="8:9" hidden="1" x14ac:dyDescent="0.3">
      <c r="H77" s="52">
        <f t="shared" si="20"/>
        <v>19</v>
      </c>
      <c r="I77" s="52"/>
    </row>
    <row r="78" spans="8:9" hidden="1" x14ac:dyDescent="0.3">
      <c r="H78" s="52">
        <f t="shared" si="20"/>
        <v>20</v>
      </c>
      <c r="I78" s="52"/>
    </row>
    <row r="79" spans="8:9" hidden="1" x14ac:dyDescent="0.3">
      <c r="H79" s="52">
        <f t="shared" si="20"/>
        <v>21</v>
      </c>
      <c r="I79" s="52"/>
    </row>
    <row r="80" spans="8:9" hidden="1" x14ac:dyDescent="0.3">
      <c r="H80" s="52">
        <f t="shared" si="20"/>
        <v>22</v>
      </c>
      <c r="I80" s="52"/>
    </row>
    <row r="81" spans="8:9" hidden="1" x14ac:dyDescent="0.3">
      <c r="H81" s="52">
        <f t="shared" si="20"/>
        <v>23</v>
      </c>
      <c r="I81" s="52"/>
    </row>
  </sheetData>
  <sheetProtection algorithmName="SHA-512" hashValue="BeZPVAxCSMPH9p4JBm6GVRq6UNkuYAfJZhJ9wSAEZiXDAOU7jiofwNdN/QZCR85bMhJvHLlHT3rvO2SWhQDMgg==" saltValue="vwqZkNZRLaKRYhdRIQ+euA==" spinCount="100000" sheet="1" selectLockedCells="1"/>
  <mergeCells count="85"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  <mergeCell ref="H20:I20"/>
    <mergeCell ref="H21:I21"/>
    <mergeCell ref="H22:I22"/>
    <mergeCell ref="H23:I23"/>
    <mergeCell ref="H32:I32"/>
    <mergeCell ref="H24:I24"/>
    <mergeCell ref="H27:I27"/>
    <mergeCell ref="H28:I28"/>
    <mergeCell ref="H29:I29"/>
    <mergeCell ref="H30:I30"/>
    <mergeCell ref="H25:I25"/>
    <mergeCell ref="H31:I31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A57:I57"/>
    <mergeCell ref="A56:I56"/>
    <mergeCell ref="H55:I55"/>
    <mergeCell ref="A55:G55"/>
    <mergeCell ref="H40:I40"/>
    <mergeCell ref="A40:E40"/>
    <mergeCell ref="H41:I41"/>
    <mergeCell ref="A41:E41"/>
    <mergeCell ref="A54:F54"/>
    <mergeCell ref="A51:H51"/>
    <mergeCell ref="A52:F53"/>
    <mergeCell ref="B48:C48"/>
    <mergeCell ref="D48:E48"/>
    <mergeCell ref="B49:C49"/>
    <mergeCell ref="D49:E49"/>
    <mergeCell ref="B50:C50"/>
    <mergeCell ref="A32:G32"/>
    <mergeCell ref="H26:I26"/>
    <mergeCell ref="A39:G39"/>
    <mergeCell ref="H39:I39"/>
    <mergeCell ref="A33:D34"/>
    <mergeCell ref="E33:E34"/>
    <mergeCell ref="F33:F34"/>
    <mergeCell ref="G33:G34"/>
    <mergeCell ref="H33:I34"/>
    <mergeCell ref="A38:B38"/>
    <mergeCell ref="C38:D38"/>
    <mergeCell ref="H38:I38"/>
    <mergeCell ref="A36:B36"/>
    <mergeCell ref="C36:D36"/>
    <mergeCell ref="H35:I35"/>
    <mergeCell ref="H36:I36"/>
    <mergeCell ref="A37:B37"/>
    <mergeCell ref="C37:D37"/>
    <mergeCell ref="H37:I37"/>
    <mergeCell ref="A35:B35"/>
    <mergeCell ref="C35:D35"/>
    <mergeCell ref="D50:E50"/>
    <mergeCell ref="A42:I42"/>
    <mergeCell ref="B43:C44"/>
    <mergeCell ref="D43:E44"/>
    <mergeCell ref="F43:F44"/>
    <mergeCell ref="G43:G44"/>
    <mergeCell ref="H43:H44"/>
    <mergeCell ref="I43:I44"/>
    <mergeCell ref="B45:C45"/>
    <mergeCell ref="D45:E45"/>
    <mergeCell ref="B46:C46"/>
    <mergeCell ref="D46:E46"/>
    <mergeCell ref="B47:C47"/>
    <mergeCell ref="D47:E47"/>
  </mergeCells>
  <dataValidations count="9">
    <dataValidation type="list" allowBlank="1" showInputMessage="1" showErrorMessage="1" sqref="B12:B16 G12:G16" xr:uid="{00000000-0002-0000-0000-000000000000}">
      <formula1>$H$58:$H$81</formula1>
    </dataValidation>
    <dataValidation type="list" allowBlank="1" showInputMessage="1" showErrorMessage="1" sqref="C12:C16 H12:H16" xr:uid="{00000000-0002-0000-0000-000001000000}">
      <formula1>$I$58:$I$69</formula1>
    </dataValidation>
    <dataValidation type="list" allowBlank="1" showInputMessage="1" showErrorMessage="1" sqref="C20:C31" xr:uid="{00000000-0002-0000-0000-000004000000}">
      <formula1>$D$58:$D$60</formula1>
    </dataValidation>
    <dataValidation type="list" allowBlank="1" showInputMessage="1" showErrorMessage="1" sqref="B45:C50" xr:uid="{F637054A-4187-4C03-84F1-2050FF1041A3}">
      <formula1>$D$59:$D$60</formula1>
    </dataValidation>
    <dataValidation type="list" allowBlank="1" showInputMessage="1" showErrorMessage="1" sqref="F12:F16" xr:uid="{47568591-8017-432B-9CEC-854517359EE6}">
      <formula1>$D$58:$D$64</formula1>
    </dataValidation>
    <dataValidation type="list" allowBlank="1" showInputMessage="1" showErrorMessage="1" sqref="A19" xr:uid="{E4089780-01ED-4D43-915A-F15EB728AD6F}">
      <formula1>$A$58:$A$59</formula1>
    </dataValidation>
    <dataValidation type="list" allowBlank="1" showInputMessage="1" showErrorMessage="1" sqref="D45:E50" xr:uid="{F6B8F5DF-7291-434D-8051-3F3D1E8948B5}">
      <formula1>$D$61:$D$62</formula1>
    </dataValidation>
    <dataValidation type="list" allowBlank="1" showInputMessage="1" showErrorMessage="1" sqref="B20:B31" xr:uid="{86271BAE-04DC-4791-A3CB-B371A717DC50}">
      <formula1>$B$59:$B$61</formula1>
    </dataValidation>
    <dataValidation type="list" allowBlank="1" showInputMessage="1" showErrorMessage="1" sqref="A12:A16" xr:uid="{29FACA6E-081F-48AF-92EA-A922FE1439F7}">
      <formula1>$B$59:$B$63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invoice!$L$2:$L$53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77"/>
  <sheetViews>
    <sheetView showZeros="0" topLeftCell="A32" zoomScale="127" zoomScaleNormal="130" workbookViewId="0">
      <selection activeCell="I53" sqref="I53"/>
    </sheetView>
  </sheetViews>
  <sheetFormatPr defaultColWidth="9.109375" defaultRowHeight="14.4" x14ac:dyDescent="0.3"/>
  <cols>
    <col min="1" max="1" width="9.109375" style="1"/>
    <col min="2" max="2" width="27" style="1" customWidth="1"/>
    <col min="3" max="3" width="10.21875" style="1" bestFit="1" customWidth="1"/>
    <col min="4" max="4" width="9.109375" style="1"/>
    <col min="5" max="5" width="10.44140625" style="1" customWidth="1"/>
    <col min="6" max="6" width="9.109375" style="1"/>
    <col min="7" max="8" width="11.33203125" style="1" customWidth="1"/>
    <col min="9" max="9" width="13.33203125" style="1" customWidth="1"/>
    <col min="10" max="11" width="9.109375" style="1"/>
    <col min="12" max="12" width="35.6640625" style="1" hidden="1" customWidth="1"/>
    <col min="13" max="13" width="9.109375" style="1" hidden="1" customWidth="1"/>
    <col min="14" max="14" width="9.109375" style="1" customWidth="1"/>
    <col min="15" max="15" width="10.21875" style="1" bestFit="1" customWidth="1"/>
    <col min="16" max="16384" width="9.109375" style="1"/>
  </cols>
  <sheetData>
    <row r="1" spans="2:13" ht="32.25" customHeight="1" thickBot="1" x14ac:dyDescent="0.35">
      <c r="L1" s="38"/>
    </row>
    <row r="2" spans="2:13" ht="15" customHeight="1" x14ac:dyDescent="0.3">
      <c r="B2" s="214" t="s">
        <v>17</v>
      </c>
      <c r="C2" s="215"/>
      <c r="D2" s="215"/>
      <c r="E2" s="215"/>
      <c r="F2" s="215"/>
      <c r="G2" s="215"/>
      <c r="H2" s="215"/>
      <c r="I2" s="216"/>
      <c r="J2" s="27"/>
      <c r="L2" t="s">
        <v>42</v>
      </c>
      <c r="M2">
        <v>10</v>
      </c>
    </row>
    <row r="3" spans="2:13" ht="15.75" customHeight="1" x14ac:dyDescent="0.3">
      <c r="B3" s="217"/>
      <c r="C3" s="218"/>
      <c r="D3" s="218"/>
      <c r="E3" s="218"/>
      <c r="F3" s="218"/>
      <c r="G3" s="218"/>
      <c r="H3" s="218"/>
      <c r="I3" s="219"/>
      <c r="J3" s="27"/>
      <c r="L3" t="s">
        <v>43</v>
      </c>
      <c r="M3">
        <v>20</v>
      </c>
    </row>
    <row r="4" spans="2:13" ht="15.6" x14ac:dyDescent="0.3">
      <c r="B4" s="7" t="s">
        <v>18</v>
      </c>
      <c r="C4" s="94"/>
      <c r="D4" s="94"/>
      <c r="E4" s="95" t="s">
        <v>19</v>
      </c>
      <c r="F4" s="94" t="s">
        <v>34</v>
      </c>
      <c r="G4" s="94"/>
      <c r="H4" s="94"/>
      <c r="I4" s="8"/>
      <c r="L4" t="s">
        <v>44</v>
      </c>
      <c r="M4">
        <v>30</v>
      </c>
    </row>
    <row r="5" spans="2:13" ht="15.6" x14ac:dyDescent="0.3">
      <c r="B5" s="7" t="s">
        <v>20</v>
      </c>
      <c r="C5" s="94"/>
      <c r="D5" s="94"/>
      <c r="F5" s="96" t="s">
        <v>21</v>
      </c>
      <c r="G5" s="96"/>
      <c r="H5" s="96"/>
      <c r="I5" s="9"/>
      <c r="L5" t="s">
        <v>45</v>
      </c>
      <c r="M5">
        <v>40</v>
      </c>
    </row>
    <row r="6" spans="2:13" ht="15.6" x14ac:dyDescent="0.3">
      <c r="B6" s="7" t="s">
        <v>22</v>
      </c>
      <c r="C6" s="94"/>
      <c r="D6" s="94"/>
      <c r="F6" s="96" t="s">
        <v>23</v>
      </c>
      <c r="G6" s="96"/>
      <c r="H6" s="96"/>
      <c r="I6" s="9"/>
      <c r="L6" t="s">
        <v>46</v>
      </c>
      <c r="M6">
        <v>50</v>
      </c>
    </row>
    <row r="7" spans="2:13" s="15" customFormat="1" ht="15.6" x14ac:dyDescent="0.3">
      <c r="B7" s="14" t="s">
        <v>24</v>
      </c>
      <c r="C7" s="97"/>
      <c r="D7" s="97"/>
      <c r="E7" s="98" t="s">
        <v>25</v>
      </c>
      <c r="F7" s="97" t="s">
        <v>32</v>
      </c>
      <c r="G7" s="97"/>
      <c r="H7" s="97"/>
      <c r="I7" s="13"/>
      <c r="L7" t="s">
        <v>47</v>
      </c>
      <c r="M7">
        <v>60</v>
      </c>
    </row>
    <row r="8" spans="2:13" ht="15.6" x14ac:dyDescent="0.3">
      <c r="B8" s="7" t="s">
        <v>26</v>
      </c>
      <c r="C8" s="94"/>
      <c r="D8" s="94"/>
      <c r="E8" s="98" t="s">
        <v>27</v>
      </c>
      <c r="F8" s="97" t="s">
        <v>28</v>
      </c>
      <c r="G8" s="97"/>
      <c r="H8" s="97"/>
      <c r="I8" s="13"/>
      <c r="L8" t="s">
        <v>48</v>
      </c>
      <c r="M8">
        <v>70</v>
      </c>
    </row>
    <row r="9" spans="2:13" ht="15.6" x14ac:dyDescent="0.3">
      <c r="B9" s="7" t="s">
        <v>29</v>
      </c>
      <c r="C9" s="94"/>
      <c r="D9" s="94"/>
      <c r="E9" s="98" t="s">
        <v>30</v>
      </c>
      <c r="F9" s="97" t="s">
        <v>31</v>
      </c>
      <c r="G9" s="97"/>
      <c r="H9" s="97"/>
      <c r="I9" s="13"/>
      <c r="L9" t="s">
        <v>49</v>
      </c>
      <c r="M9">
        <v>80</v>
      </c>
    </row>
    <row r="10" spans="2:13" ht="16.2" thickBot="1" x14ac:dyDescent="0.35">
      <c r="B10" s="10" t="s">
        <v>39</v>
      </c>
      <c r="C10" s="11"/>
      <c r="D10" s="11"/>
      <c r="E10" s="11"/>
      <c r="F10" s="11"/>
      <c r="G10" s="11"/>
      <c r="H10" s="11"/>
      <c r="I10" s="12"/>
      <c r="L10" t="s">
        <v>50</v>
      </c>
      <c r="M10">
        <v>90</v>
      </c>
    </row>
    <row r="11" spans="2:13" ht="20.399999999999999" x14ac:dyDescent="0.35">
      <c r="B11" s="226" t="str">
        <f>+forms!A3</f>
        <v>EUROPEAN JUNIOR JUDO CUP</v>
      </c>
      <c r="C11" s="227"/>
      <c r="D11" s="227"/>
      <c r="E11" s="227"/>
      <c r="F11" s="227"/>
      <c r="G11" s="227" t="str">
        <f>+forms!A4</f>
        <v>PRAGUE  2026</v>
      </c>
      <c r="H11" s="227"/>
      <c r="I11" s="232"/>
      <c r="J11" s="28"/>
      <c r="L11" t="s">
        <v>87</v>
      </c>
      <c r="M11">
        <v>100</v>
      </c>
    </row>
    <row r="12" spans="2:13" ht="20.399999999999999" x14ac:dyDescent="0.35">
      <c r="B12" s="228"/>
      <c r="C12" s="229"/>
      <c r="D12" s="229"/>
      <c r="E12" s="229"/>
      <c r="F12" s="229"/>
      <c r="G12" s="229"/>
      <c r="H12" s="229"/>
      <c r="I12" s="233"/>
      <c r="J12" s="28"/>
      <c r="K12" s="4"/>
      <c r="L12" t="s">
        <v>51</v>
      </c>
      <c r="M12">
        <v>110</v>
      </c>
    </row>
    <row r="13" spans="2:13" ht="21" thickBot="1" x14ac:dyDescent="0.4">
      <c r="B13" s="230"/>
      <c r="C13" s="231"/>
      <c r="D13" s="231"/>
      <c r="E13" s="231"/>
      <c r="F13" s="231"/>
      <c r="G13" s="231"/>
      <c r="H13" s="231"/>
      <c r="I13" s="234"/>
      <c r="J13" s="28"/>
      <c r="K13" s="4"/>
      <c r="L13" t="s">
        <v>52</v>
      </c>
      <c r="M13">
        <v>120</v>
      </c>
    </row>
    <row r="14" spans="2:13" ht="21" x14ac:dyDescent="0.4">
      <c r="B14" s="220" t="s">
        <v>13</v>
      </c>
      <c r="C14" s="221"/>
      <c r="D14" s="222" t="e">
        <f>26493000+VLOOKUP(forms!B8,L1:M53,2,0)</f>
        <v>#N/A</v>
      </c>
      <c r="E14" s="222"/>
      <c r="F14" s="99" t="s">
        <v>14</v>
      </c>
      <c r="G14" s="223">
        <f ca="1">TODAY()</f>
        <v>46127</v>
      </c>
      <c r="H14" s="223"/>
      <c r="I14" s="31"/>
      <c r="J14" s="4"/>
      <c r="L14" t="s">
        <v>53</v>
      </c>
      <c r="M14">
        <v>130</v>
      </c>
    </row>
    <row r="15" spans="2:13" ht="47.25" customHeight="1" thickBot="1" x14ac:dyDescent="0.4">
      <c r="B15" s="30"/>
      <c r="C15" s="100" t="s">
        <v>15</v>
      </c>
      <c r="D15" s="224">
        <f>+forms!B8</f>
        <v>0</v>
      </c>
      <c r="E15" s="224"/>
      <c r="F15" s="224"/>
      <c r="G15" s="224"/>
      <c r="H15" s="224"/>
      <c r="I15" s="225"/>
      <c r="J15" s="4"/>
      <c r="L15" t="s">
        <v>54</v>
      </c>
      <c r="M15">
        <v>140</v>
      </c>
    </row>
    <row r="16" spans="2:13" x14ac:dyDescent="0.3">
      <c r="B16" s="202" t="str">
        <f>+forms!A17</f>
        <v>ACCOMMODATION TOURNAMENT</v>
      </c>
      <c r="C16" s="203"/>
      <c r="D16" s="203"/>
      <c r="E16" s="203"/>
      <c r="F16" s="203"/>
      <c r="G16" s="203"/>
      <c r="H16" s="203"/>
      <c r="I16" s="204"/>
      <c r="L16" t="s">
        <v>55</v>
      </c>
      <c r="M16">
        <v>150</v>
      </c>
    </row>
    <row r="17" spans="2:13" x14ac:dyDescent="0.3">
      <c r="B17" s="29" t="str">
        <f>+forms!A18</f>
        <v>HOTEL</v>
      </c>
      <c r="C17" s="208" t="s">
        <v>0</v>
      </c>
      <c r="D17" s="210" t="s">
        <v>1</v>
      </c>
      <c r="E17" s="210" t="s">
        <v>4</v>
      </c>
      <c r="F17" s="210" t="s">
        <v>5</v>
      </c>
      <c r="G17" s="210" t="s">
        <v>2</v>
      </c>
      <c r="H17" s="210" t="s">
        <v>7</v>
      </c>
      <c r="I17" s="211" t="s">
        <v>3</v>
      </c>
      <c r="L17" t="s">
        <v>88</v>
      </c>
      <c r="M17">
        <v>160</v>
      </c>
    </row>
    <row r="18" spans="2:13" x14ac:dyDescent="0.3">
      <c r="B18" s="29" t="str">
        <f>+forms!A19</f>
        <v>A category</v>
      </c>
      <c r="C18" s="209"/>
      <c r="D18" s="210"/>
      <c r="E18" s="210"/>
      <c r="F18" s="210"/>
      <c r="G18" s="210"/>
      <c r="H18" s="210"/>
      <c r="I18" s="211"/>
      <c r="L18" t="s">
        <v>56</v>
      </c>
      <c r="M18">
        <v>170</v>
      </c>
    </row>
    <row r="19" spans="2:13" x14ac:dyDescent="0.3">
      <c r="B19" s="54">
        <f>IF(forms!H20=0,0,+forms!A20)</f>
        <v>0</v>
      </c>
      <c r="C19" s="55">
        <f>+forms!B20</f>
        <v>0</v>
      </c>
      <c r="D19" s="55">
        <f>+forms!C20</f>
        <v>0</v>
      </c>
      <c r="E19" s="53">
        <f>+forms!D20</f>
        <v>0</v>
      </c>
      <c r="F19" s="53">
        <f>+forms!E20</f>
        <v>0</v>
      </c>
      <c r="G19" s="56">
        <f>+forms!F20</f>
        <v>0</v>
      </c>
      <c r="H19" s="57">
        <f>+forms!G20</f>
        <v>155</v>
      </c>
      <c r="I19" s="58">
        <f>+forms!H20</f>
        <v>0</v>
      </c>
      <c r="L19" t="s">
        <v>57</v>
      </c>
      <c r="M19">
        <v>180</v>
      </c>
    </row>
    <row r="20" spans="2:13" x14ac:dyDescent="0.3">
      <c r="B20" s="54">
        <f>IF(forms!H21=0,0,+forms!A21)</f>
        <v>0</v>
      </c>
      <c r="C20" s="55">
        <f>+forms!B21</f>
        <v>0</v>
      </c>
      <c r="D20" s="55">
        <f>+forms!C21</f>
        <v>0</v>
      </c>
      <c r="E20" s="53">
        <f>+forms!D21</f>
        <v>0</v>
      </c>
      <c r="F20" s="53">
        <f>+forms!E21</f>
        <v>0</v>
      </c>
      <c r="G20" s="56">
        <f>+forms!F21</f>
        <v>0</v>
      </c>
      <c r="H20" s="57">
        <f>+forms!G21</f>
        <v>155</v>
      </c>
      <c r="I20" s="58">
        <f>+forms!H21</f>
        <v>0</v>
      </c>
      <c r="L20" t="s">
        <v>58</v>
      </c>
      <c r="M20">
        <v>190</v>
      </c>
    </row>
    <row r="21" spans="2:13" x14ac:dyDescent="0.3">
      <c r="B21" s="54">
        <f>IF(forms!H22=0,0,+forms!A22)</f>
        <v>0</v>
      </c>
      <c r="C21" s="55">
        <f>+forms!B22</f>
        <v>0</v>
      </c>
      <c r="D21" s="55">
        <f>+forms!C22</f>
        <v>0</v>
      </c>
      <c r="E21" s="53">
        <f>+forms!D22</f>
        <v>0</v>
      </c>
      <c r="F21" s="53">
        <f>+forms!E22</f>
        <v>0</v>
      </c>
      <c r="G21" s="56">
        <f>+forms!F22</f>
        <v>0</v>
      </c>
      <c r="H21" s="57">
        <f>+forms!G22</f>
        <v>155</v>
      </c>
      <c r="I21" s="58">
        <f>+forms!H22</f>
        <v>0</v>
      </c>
      <c r="L21" t="s">
        <v>59</v>
      </c>
      <c r="M21">
        <v>200</v>
      </c>
    </row>
    <row r="22" spans="2:13" x14ac:dyDescent="0.3">
      <c r="B22" s="54">
        <f>IF(forms!H23=0,0,+forms!A23)</f>
        <v>0</v>
      </c>
      <c r="C22" s="55">
        <f>+forms!B23</f>
        <v>0</v>
      </c>
      <c r="D22" s="55">
        <f>+forms!C23</f>
        <v>0</v>
      </c>
      <c r="E22" s="53">
        <f>+forms!D23</f>
        <v>0</v>
      </c>
      <c r="F22" s="53">
        <f>+forms!E23</f>
        <v>0</v>
      </c>
      <c r="G22" s="56">
        <f>+forms!F23</f>
        <v>0</v>
      </c>
      <c r="H22" s="57">
        <f>+forms!G23</f>
        <v>155</v>
      </c>
      <c r="I22" s="58">
        <f>+forms!H23</f>
        <v>0</v>
      </c>
      <c r="L22" t="s">
        <v>60</v>
      </c>
      <c r="M22">
        <v>210</v>
      </c>
    </row>
    <row r="23" spans="2:13" x14ac:dyDescent="0.3">
      <c r="B23" s="54">
        <f>IF(forms!H24=0,0,+forms!A24)</f>
        <v>0</v>
      </c>
      <c r="C23" s="55">
        <f>+forms!B24</f>
        <v>0</v>
      </c>
      <c r="D23" s="55">
        <f>+forms!C24</f>
        <v>0</v>
      </c>
      <c r="E23" s="53">
        <f>+forms!D24</f>
        <v>0</v>
      </c>
      <c r="F23" s="53">
        <f>+forms!E24</f>
        <v>0</v>
      </c>
      <c r="G23" s="56">
        <f>+forms!F24</f>
        <v>0</v>
      </c>
      <c r="H23" s="57">
        <f>+forms!G24</f>
        <v>120</v>
      </c>
      <c r="I23" s="58">
        <f>+forms!H24</f>
        <v>0</v>
      </c>
      <c r="L23" t="s">
        <v>61</v>
      </c>
      <c r="M23">
        <v>220</v>
      </c>
    </row>
    <row r="24" spans="2:13" ht="15.75" customHeight="1" x14ac:dyDescent="0.3">
      <c r="B24" s="54">
        <f>IF(forms!H25=0,0,+forms!A25)</f>
        <v>0</v>
      </c>
      <c r="C24" s="55">
        <f>+forms!B25</f>
        <v>0</v>
      </c>
      <c r="D24" s="55">
        <f>+forms!C25</f>
        <v>0</v>
      </c>
      <c r="E24" s="53">
        <f>+forms!D25</f>
        <v>0</v>
      </c>
      <c r="F24" s="53">
        <f>+forms!E25</f>
        <v>0</v>
      </c>
      <c r="G24" s="56">
        <f>+forms!F25</f>
        <v>0</v>
      </c>
      <c r="H24" s="57">
        <f>+forms!G25</f>
        <v>120</v>
      </c>
      <c r="I24" s="58">
        <f>+forms!H25</f>
        <v>0</v>
      </c>
      <c r="L24" t="s">
        <v>62</v>
      </c>
      <c r="M24">
        <v>230</v>
      </c>
    </row>
    <row r="25" spans="2:13" x14ac:dyDescent="0.3">
      <c r="B25" s="54">
        <f>IF(forms!H26=0,0,+forms!A26)</f>
        <v>0</v>
      </c>
      <c r="C25" s="55">
        <f>+forms!B26</f>
        <v>0</v>
      </c>
      <c r="D25" s="55">
        <f>+forms!C26</f>
        <v>0</v>
      </c>
      <c r="E25" s="53">
        <f>+forms!D26</f>
        <v>0</v>
      </c>
      <c r="F25" s="53">
        <f>+forms!E26</f>
        <v>0</v>
      </c>
      <c r="G25" s="56">
        <f>+forms!F26</f>
        <v>0</v>
      </c>
      <c r="H25" s="57">
        <f>+forms!G26</f>
        <v>120</v>
      </c>
      <c r="I25" s="58">
        <f>+forms!H26</f>
        <v>0</v>
      </c>
      <c r="L25" t="s">
        <v>63</v>
      </c>
      <c r="M25">
        <v>240</v>
      </c>
    </row>
    <row r="26" spans="2:13" x14ac:dyDescent="0.3">
      <c r="B26" s="54">
        <f>IF(forms!H27=0,0,+forms!A27)</f>
        <v>0</v>
      </c>
      <c r="C26" s="55">
        <f>+forms!B27</f>
        <v>0</v>
      </c>
      <c r="D26" s="55">
        <f>+forms!C27</f>
        <v>0</v>
      </c>
      <c r="E26" s="53">
        <f>+forms!D27</f>
        <v>0</v>
      </c>
      <c r="F26" s="53">
        <f>+forms!E27</f>
        <v>0</v>
      </c>
      <c r="G26" s="56">
        <f>+forms!F27</f>
        <v>0</v>
      </c>
      <c r="H26" s="57">
        <f>+forms!G27</f>
        <v>120</v>
      </c>
      <c r="I26" s="58">
        <f>+forms!H27</f>
        <v>0</v>
      </c>
      <c r="L26" t="s">
        <v>64</v>
      </c>
      <c r="M26">
        <v>250</v>
      </c>
    </row>
    <row r="27" spans="2:13" x14ac:dyDescent="0.3">
      <c r="B27" s="54">
        <f>IF(forms!H28=0,0,+forms!A28)</f>
        <v>0</v>
      </c>
      <c r="C27" s="55">
        <f>+forms!B28</f>
        <v>0</v>
      </c>
      <c r="D27" s="55">
        <f>+forms!C28</f>
        <v>0</v>
      </c>
      <c r="E27" s="53">
        <f>+forms!D28</f>
        <v>0</v>
      </c>
      <c r="F27" s="53">
        <f>+forms!E28</f>
        <v>0</v>
      </c>
      <c r="G27" s="56">
        <f>+forms!F28</f>
        <v>0</v>
      </c>
      <c r="H27" s="57">
        <f>+forms!G28</f>
        <v>105</v>
      </c>
      <c r="I27" s="58">
        <f>+forms!H28</f>
        <v>0</v>
      </c>
      <c r="L27" t="s">
        <v>100</v>
      </c>
      <c r="M27">
        <v>260</v>
      </c>
    </row>
    <row r="28" spans="2:13" x14ac:dyDescent="0.3">
      <c r="B28" s="54">
        <f>IF(forms!H29=0,0,+forms!A29)</f>
        <v>0</v>
      </c>
      <c r="C28" s="55">
        <f>+forms!B29</f>
        <v>0</v>
      </c>
      <c r="D28" s="55">
        <f>+forms!C29</f>
        <v>0</v>
      </c>
      <c r="E28" s="53">
        <f>+forms!D29</f>
        <v>0</v>
      </c>
      <c r="F28" s="53">
        <f>+forms!E29</f>
        <v>0</v>
      </c>
      <c r="G28" s="56">
        <f>+forms!F29</f>
        <v>0</v>
      </c>
      <c r="H28" s="57">
        <f>+forms!G29</f>
        <v>105</v>
      </c>
      <c r="I28" s="58">
        <f>+forms!H29</f>
        <v>0</v>
      </c>
      <c r="L28" t="s">
        <v>101</v>
      </c>
      <c r="M28">
        <v>270</v>
      </c>
    </row>
    <row r="29" spans="2:13" x14ac:dyDescent="0.3">
      <c r="B29" s="54">
        <f>IF(forms!H30=0,0,+forms!A30)</f>
        <v>0</v>
      </c>
      <c r="C29" s="55">
        <f>+forms!B30</f>
        <v>0</v>
      </c>
      <c r="D29" s="55">
        <f>+forms!C30</f>
        <v>0</v>
      </c>
      <c r="E29" s="53">
        <f>+forms!D30</f>
        <v>0</v>
      </c>
      <c r="F29" s="53">
        <f>+forms!E30</f>
        <v>0</v>
      </c>
      <c r="G29" s="56">
        <f>+forms!F30</f>
        <v>0</v>
      </c>
      <c r="H29" s="57">
        <f>+forms!G30</f>
        <v>105</v>
      </c>
      <c r="I29" s="58">
        <f>+forms!H30</f>
        <v>0</v>
      </c>
      <c r="L29" t="s">
        <v>102</v>
      </c>
      <c r="M29" s="1">
        <v>280</v>
      </c>
    </row>
    <row r="30" spans="2:13" x14ac:dyDescent="0.3">
      <c r="B30" s="54">
        <f>IF(forms!H31=0,0,+forms!A31)</f>
        <v>0</v>
      </c>
      <c r="C30" s="55">
        <f>+forms!B31</f>
        <v>0</v>
      </c>
      <c r="D30" s="55">
        <f>+forms!C31</f>
        <v>0</v>
      </c>
      <c r="E30" s="53">
        <f>+forms!D31</f>
        <v>0</v>
      </c>
      <c r="F30" s="53">
        <f>+forms!E31</f>
        <v>0</v>
      </c>
      <c r="G30" s="56">
        <f>+forms!F31</f>
        <v>0</v>
      </c>
      <c r="H30" s="57">
        <f>+forms!G31</f>
        <v>105</v>
      </c>
      <c r="I30" s="58">
        <f>+forms!H31</f>
        <v>0</v>
      </c>
      <c r="L30" t="s">
        <v>65</v>
      </c>
      <c r="M30">
        <v>290</v>
      </c>
    </row>
    <row r="31" spans="2:13" ht="15" thickBot="1" x14ac:dyDescent="0.35">
      <c r="B31" s="238" t="str">
        <f>+forms!A32</f>
        <v>ACCOMMODATION TOURNAMENT TOTAL</v>
      </c>
      <c r="C31" s="239"/>
      <c r="D31" s="239"/>
      <c r="E31" s="239"/>
      <c r="F31" s="239"/>
      <c r="G31" s="239"/>
      <c r="H31" s="240"/>
      <c r="I31" s="59">
        <f>+forms!H32</f>
        <v>0</v>
      </c>
      <c r="K31" s="26"/>
      <c r="L31" t="s">
        <v>103</v>
      </c>
      <c r="M31">
        <v>300</v>
      </c>
    </row>
    <row r="32" spans="2:13" ht="52.8" customHeight="1" x14ac:dyDescent="0.3">
      <c r="B32" s="244" t="str">
        <f>+forms!A33</f>
        <v>MEALS</v>
      </c>
      <c r="C32" s="245"/>
      <c r="D32" s="245"/>
      <c r="E32" s="246"/>
      <c r="F32" s="46" t="str">
        <f>+forms!E33</f>
        <v>No. of lunch packs in the venue</v>
      </c>
      <c r="G32" s="46" t="str">
        <f>+forms!F33</f>
        <v>No. of lunches in hotel</v>
      </c>
      <c r="H32" s="46" t="str">
        <f>+forms!G33</f>
        <v>No. of dinners in hotel</v>
      </c>
      <c r="I32" s="76" t="str">
        <f>+forms!H33</f>
        <v>TOTAL €</v>
      </c>
      <c r="L32" t="s">
        <v>66</v>
      </c>
      <c r="M32">
        <v>310</v>
      </c>
    </row>
    <row r="33" spans="2:13" ht="14.4" customHeight="1" x14ac:dyDescent="0.3">
      <c r="B33" s="247">
        <f>+forms!A35</f>
        <v>46205</v>
      </c>
      <c r="C33" s="248"/>
      <c r="D33" s="249"/>
      <c r="E33" s="60">
        <f>+forms!C35</f>
        <v>46205</v>
      </c>
      <c r="F33" s="61">
        <f>+forms!E35</f>
        <v>0</v>
      </c>
      <c r="G33" s="61">
        <f>+forms!F35</f>
        <v>0</v>
      </c>
      <c r="H33" s="61">
        <f>+forms!G35</f>
        <v>0</v>
      </c>
      <c r="I33" s="58">
        <f>+forms!H35</f>
        <v>0</v>
      </c>
      <c r="L33" t="s">
        <v>89</v>
      </c>
      <c r="M33">
        <v>320</v>
      </c>
    </row>
    <row r="34" spans="2:13" x14ac:dyDescent="0.3">
      <c r="B34" s="247">
        <f>+forms!A36</f>
        <v>46206</v>
      </c>
      <c r="C34" s="248"/>
      <c r="D34" s="249"/>
      <c r="E34" s="60">
        <f>+forms!C36</f>
        <v>46206</v>
      </c>
      <c r="F34" s="61">
        <f>+forms!E36</f>
        <v>0</v>
      </c>
      <c r="G34" s="61">
        <f>+forms!F36</f>
        <v>0</v>
      </c>
      <c r="H34" s="61">
        <f>+forms!G36</f>
        <v>0</v>
      </c>
      <c r="I34" s="58">
        <f>+forms!H36</f>
        <v>0</v>
      </c>
      <c r="L34" t="s">
        <v>90</v>
      </c>
      <c r="M34" s="1">
        <v>330</v>
      </c>
    </row>
    <row r="35" spans="2:13" x14ac:dyDescent="0.3">
      <c r="B35" s="247">
        <f>+forms!A37</f>
        <v>46207</v>
      </c>
      <c r="C35" s="248"/>
      <c r="D35" s="249"/>
      <c r="E35" s="60">
        <f>+forms!C37</f>
        <v>46207</v>
      </c>
      <c r="F35" s="61">
        <f>+forms!E37</f>
        <v>0</v>
      </c>
      <c r="G35" s="61">
        <f>+forms!F37</f>
        <v>0</v>
      </c>
      <c r="H35" s="61">
        <f>+forms!G37</f>
        <v>0</v>
      </c>
      <c r="I35" s="58">
        <f>+forms!H37</f>
        <v>0</v>
      </c>
      <c r="L35" t="s">
        <v>91</v>
      </c>
      <c r="M35">
        <v>340</v>
      </c>
    </row>
    <row r="36" spans="2:13" x14ac:dyDescent="0.3">
      <c r="B36" s="247">
        <f>+forms!A38</f>
        <v>46208</v>
      </c>
      <c r="C36" s="248"/>
      <c r="D36" s="249"/>
      <c r="E36" s="60">
        <f>+forms!C38</f>
        <v>46208</v>
      </c>
      <c r="F36" s="61">
        <f>+forms!E38</f>
        <v>0</v>
      </c>
      <c r="G36" s="61">
        <f>+forms!F38</f>
        <v>0</v>
      </c>
      <c r="H36" s="61">
        <f>+forms!G38</f>
        <v>0</v>
      </c>
      <c r="I36" s="58">
        <f>+forms!H38</f>
        <v>0</v>
      </c>
      <c r="L36" t="s">
        <v>67</v>
      </c>
      <c r="M36">
        <v>350</v>
      </c>
    </row>
    <row r="37" spans="2:13" ht="14.4" customHeight="1" x14ac:dyDescent="0.3">
      <c r="B37" s="250" t="str">
        <f>+forms!A39</f>
        <v>TOURNAMENT MEALS TOTAL</v>
      </c>
      <c r="C37" s="251"/>
      <c r="D37" s="251"/>
      <c r="E37" s="251"/>
      <c r="F37" s="251"/>
      <c r="G37" s="251"/>
      <c r="H37" s="252"/>
      <c r="I37" s="93">
        <f>+forms!H39</f>
        <v>0</v>
      </c>
      <c r="L37" t="s">
        <v>68</v>
      </c>
      <c r="M37">
        <v>360</v>
      </c>
    </row>
    <row r="38" spans="2:13" ht="15" customHeight="1" x14ac:dyDescent="0.3">
      <c r="B38" s="250" t="str">
        <f>+forms!A40</f>
        <v>Service fee (TOURNAMENT) - No. of persons</v>
      </c>
      <c r="C38" s="251"/>
      <c r="D38" s="251"/>
      <c r="E38" s="251"/>
      <c r="F38" s="251"/>
      <c r="G38" s="252"/>
      <c r="H38" s="88">
        <f>+forms!F40</f>
        <v>0</v>
      </c>
      <c r="I38" s="93">
        <f>+forms!H40</f>
        <v>0</v>
      </c>
      <c r="J38" s="26"/>
      <c r="L38" t="s">
        <v>85</v>
      </c>
      <c r="M38">
        <v>370</v>
      </c>
    </row>
    <row r="39" spans="2:13" x14ac:dyDescent="0.3">
      <c r="B39" s="250" t="s">
        <v>96</v>
      </c>
      <c r="C39" s="251"/>
      <c r="D39" s="251"/>
      <c r="E39" s="251"/>
      <c r="F39" s="251"/>
      <c r="G39" s="252"/>
      <c r="H39" s="88">
        <f>+forms!F41</f>
        <v>0</v>
      </c>
      <c r="I39" s="58">
        <f>+forms!H41</f>
        <v>0</v>
      </c>
      <c r="J39" s="26"/>
      <c r="L39" t="s">
        <v>69</v>
      </c>
      <c r="M39">
        <v>380</v>
      </c>
    </row>
    <row r="40" spans="2:13" x14ac:dyDescent="0.3">
      <c r="B40" s="205" t="str">
        <f>+forms!A42</f>
        <v>ACCOMMODATION INCL. FULL BOARD TRAINING CAMP</v>
      </c>
      <c r="C40" s="206"/>
      <c r="D40" s="206"/>
      <c r="E40" s="206"/>
      <c r="F40" s="206"/>
      <c r="G40" s="206"/>
      <c r="H40" s="206"/>
      <c r="I40" s="207"/>
      <c r="J40" s="26"/>
      <c r="L40" t="s">
        <v>70</v>
      </c>
      <c r="M40">
        <v>390</v>
      </c>
    </row>
    <row r="41" spans="2:13" ht="14.4" customHeight="1" x14ac:dyDescent="0.3">
      <c r="B41" s="212" t="str">
        <f>+forms!A42</f>
        <v>ACCOMMODATION INCL. FULL BOARD TRAINING CAMP</v>
      </c>
      <c r="C41" s="208" t="str">
        <f>+forms!B43</f>
        <v>Arrival date</v>
      </c>
      <c r="D41" s="210" t="str">
        <f>+forms!D43</f>
        <v>Departure date</v>
      </c>
      <c r="E41" s="210" t="str">
        <f>+forms!F43</f>
        <v>Number / rooms</v>
      </c>
      <c r="F41" s="210" t="str">
        <f>+forms!G43</f>
        <v>Number / persons</v>
      </c>
      <c r="G41" s="210" t="str">
        <f>+forms!H43</f>
        <v>Nights</v>
      </c>
      <c r="H41" s="210"/>
      <c r="I41" s="211" t="s">
        <v>3</v>
      </c>
      <c r="J41" s="26"/>
      <c r="L41" t="s">
        <v>92</v>
      </c>
      <c r="M41">
        <v>400</v>
      </c>
    </row>
    <row r="42" spans="2:13" x14ac:dyDescent="0.3">
      <c r="B42" s="213"/>
      <c r="C42" s="209"/>
      <c r="D42" s="210"/>
      <c r="E42" s="210"/>
      <c r="F42" s="210"/>
      <c r="G42" s="210"/>
      <c r="H42" s="210"/>
      <c r="I42" s="211"/>
      <c r="J42" s="26"/>
      <c r="L42" t="s">
        <v>71</v>
      </c>
      <c r="M42">
        <v>410</v>
      </c>
    </row>
    <row r="43" spans="2:13" x14ac:dyDescent="0.3">
      <c r="B43" s="54" t="str">
        <f>+forms!A45</f>
        <v>Single FB</v>
      </c>
      <c r="C43" s="60">
        <f>+forms!B45</f>
        <v>0</v>
      </c>
      <c r="D43" s="60">
        <f>+forms!D45</f>
        <v>0</v>
      </c>
      <c r="E43" s="77">
        <f>+forms!F45</f>
        <v>0</v>
      </c>
      <c r="F43" s="77">
        <f>+forms!G45</f>
        <v>0</v>
      </c>
      <c r="G43" s="77">
        <f>+forms!H45</f>
        <v>0</v>
      </c>
      <c r="H43" s="78"/>
      <c r="I43" s="79">
        <f>+forms!I45</f>
        <v>0</v>
      </c>
      <c r="J43" s="26"/>
      <c r="L43" t="s">
        <v>72</v>
      </c>
      <c r="M43">
        <v>420</v>
      </c>
    </row>
    <row r="44" spans="2:13" x14ac:dyDescent="0.3">
      <c r="B44" s="54" t="str">
        <f>+forms!A46</f>
        <v>Single FB</v>
      </c>
      <c r="C44" s="60">
        <f>+forms!B46</f>
        <v>0</v>
      </c>
      <c r="D44" s="60">
        <f>+forms!D46</f>
        <v>0</v>
      </c>
      <c r="E44" s="77">
        <f>+forms!F46</f>
        <v>0</v>
      </c>
      <c r="F44" s="77">
        <f>+forms!G46</f>
        <v>0</v>
      </c>
      <c r="G44" s="77">
        <f>+forms!H46</f>
        <v>0</v>
      </c>
      <c r="H44" s="78"/>
      <c r="I44" s="79">
        <f>+forms!I46</f>
        <v>0</v>
      </c>
      <c r="J44" s="26"/>
      <c r="L44" t="s">
        <v>73</v>
      </c>
      <c r="M44">
        <v>430</v>
      </c>
    </row>
    <row r="45" spans="2:13" x14ac:dyDescent="0.3">
      <c r="B45" s="54" t="str">
        <f>+forms!A47</f>
        <v>Double FB</v>
      </c>
      <c r="C45" s="60">
        <f>+forms!B47</f>
        <v>0</v>
      </c>
      <c r="D45" s="60">
        <f>+forms!D47</f>
        <v>0</v>
      </c>
      <c r="E45" s="77">
        <f>+forms!F47</f>
        <v>0</v>
      </c>
      <c r="F45" s="77">
        <f>+forms!G47</f>
        <v>0</v>
      </c>
      <c r="G45" s="77">
        <f>+forms!H47</f>
        <v>0</v>
      </c>
      <c r="H45" s="78"/>
      <c r="I45" s="79">
        <f>+forms!I47</f>
        <v>0</v>
      </c>
      <c r="J45" s="26"/>
      <c r="L45" t="s">
        <v>74</v>
      </c>
      <c r="M45">
        <v>440</v>
      </c>
    </row>
    <row r="46" spans="2:13" x14ac:dyDescent="0.3">
      <c r="B46" s="54" t="str">
        <f>+forms!A48</f>
        <v>Double FB</v>
      </c>
      <c r="C46" s="60">
        <f>+forms!B48</f>
        <v>0</v>
      </c>
      <c r="D46" s="60">
        <f>+forms!D48</f>
        <v>0</v>
      </c>
      <c r="E46" s="77">
        <f>+forms!F48</f>
        <v>0</v>
      </c>
      <c r="F46" s="77">
        <f>+forms!G48</f>
        <v>0</v>
      </c>
      <c r="G46" s="77">
        <f>+forms!H48</f>
        <v>0</v>
      </c>
      <c r="H46" s="78"/>
      <c r="I46" s="79">
        <f>+forms!I48</f>
        <v>0</v>
      </c>
      <c r="J46" s="26"/>
      <c r="L46" t="s">
        <v>75</v>
      </c>
      <c r="M46">
        <v>450</v>
      </c>
    </row>
    <row r="47" spans="2:13" x14ac:dyDescent="0.3">
      <c r="B47" s="54" t="str">
        <f>+forms!A49</f>
        <v>Triple FB</v>
      </c>
      <c r="C47" s="60">
        <f>+forms!B49</f>
        <v>0</v>
      </c>
      <c r="D47" s="60">
        <f>+forms!D49</f>
        <v>0</v>
      </c>
      <c r="E47" s="77">
        <f>+forms!F49</f>
        <v>0</v>
      </c>
      <c r="F47" s="77">
        <f>+forms!G49</f>
        <v>0</v>
      </c>
      <c r="G47" s="77">
        <f>+forms!H49</f>
        <v>0</v>
      </c>
      <c r="H47" s="78"/>
      <c r="I47" s="79">
        <f>+forms!I49</f>
        <v>0</v>
      </c>
      <c r="J47" s="26"/>
      <c r="L47" t="s">
        <v>76</v>
      </c>
      <c r="M47">
        <v>460</v>
      </c>
    </row>
    <row r="48" spans="2:13" x14ac:dyDescent="0.3">
      <c r="B48" s="54" t="str">
        <f>+forms!A50</f>
        <v>Triple FB</v>
      </c>
      <c r="C48" s="60">
        <f>+forms!B50</f>
        <v>0</v>
      </c>
      <c r="D48" s="60">
        <f>+forms!D50</f>
        <v>0</v>
      </c>
      <c r="E48" s="77">
        <f>+forms!F50</f>
        <v>0</v>
      </c>
      <c r="F48" s="77">
        <f>+forms!G50</f>
        <v>0</v>
      </c>
      <c r="G48" s="77">
        <f>+forms!H50</f>
        <v>0</v>
      </c>
      <c r="H48" s="78"/>
      <c r="I48" s="79">
        <f>+forms!I50</f>
        <v>0</v>
      </c>
      <c r="J48" s="26"/>
      <c r="L48" t="s">
        <v>77</v>
      </c>
      <c r="M48">
        <v>470</v>
      </c>
    </row>
    <row r="49" spans="2:13" ht="15" thickBot="1" x14ac:dyDescent="0.35">
      <c r="B49" s="238" t="str">
        <f>+forms!A51</f>
        <v>ACCOMMODATION TRAINING CAMP TOTAL</v>
      </c>
      <c r="C49" s="239"/>
      <c r="D49" s="239"/>
      <c r="E49" s="239"/>
      <c r="F49" s="239"/>
      <c r="G49" s="239"/>
      <c r="H49" s="240"/>
      <c r="I49" s="59">
        <f>+forms!I51</f>
        <v>0</v>
      </c>
      <c r="J49" s="26"/>
      <c r="K49" s="26"/>
      <c r="L49" t="s">
        <v>78</v>
      </c>
      <c r="M49" s="1">
        <v>480</v>
      </c>
    </row>
    <row r="50" spans="2:13" ht="15" customHeight="1" thickBot="1" x14ac:dyDescent="0.35">
      <c r="B50" s="260" t="str">
        <f>+forms!A52</f>
        <v>TRANSPORT TO and FROM TRAINING CAMP - 50€ /person</v>
      </c>
      <c r="C50" s="261"/>
      <c r="D50" s="261"/>
      <c r="E50" s="261"/>
      <c r="F50" s="261"/>
      <c r="G50" s="261"/>
      <c r="H50" s="89">
        <f>+forms!G53</f>
        <v>0</v>
      </c>
      <c r="I50" s="59">
        <f>+forms!I53</f>
        <v>0</v>
      </c>
      <c r="J50" s="26"/>
      <c r="L50" t="s">
        <v>79</v>
      </c>
      <c r="M50" s="1">
        <v>490</v>
      </c>
    </row>
    <row r="51" spans="2:13" ht="15" customHeight="1" thickBot="1" x14ac:dyDescent="0.35">
      <c r="B51" s="262" t="str">
        <f>+forms!A54</f>
        <v>Service fee (Training Camp) - No. of persons</v>
      </c>
      <c r="C51" s="263"/>
      <c r="D51" s="263"/>
      <c r="E51" s="263"/>
      <c r="F51" s="263"/>
      <c r="G51" s="263"/>
      <c r="H51" s="90">
        <f>+forms!G54</f>
        <v>0</v>
      </c>
      <c r="I51" s="59">
        <f>+forms!I54</f>
        <v>0</v>
      </c>
      <c r="J51" s="26"/>
      <c r="L51" t="s">
        <v>80</v>
      </c>
      <c r="M51" s="1">
        <v>500</v>
      </c>
    </row>
    <row r="52" spans="2:13" ht="15" customHeight="1" thickBot="1" x14ac:dyDescent="0.35">
      <c r="B52" s="235" t="str">
        <f>+forms!A55</f>
        <v>TOTAL</v>
      </c>
      <c r="C52" s="236"/>
      <c r="D52" s="236"/>
      <c r="E52" s="236"/>
      <c r="F52" s="236"/>
      <c r="G52" s="236"/>
      <c r="H52" s="237"/>
      <c r="I52" s="62">
        <f>+forms!H55</f>
        <v>0</v>
      </c>
      <c r="J52" s="26"/>
      <c r="L52" t="s">
        <v>81</v>
      </c>
      <c r="M52" s="1">
        <v>520</v>
      </c>
    </row>
    <row r="53" spans="2:13" ht="15" thickBot="1" x14ac:dyDescent="0.35">
      <c r="B53" s="241" t="s">
        <v>82</v>
      </c>
      <c r="C53" s="242"/>
      <c r="D53" s="242"/>
      <c r="E53" s="242"/>
      <c r="F53" s="242"/>
      <c r="G53" s="242"/>
      <c r="H53" s="243"/>
      <c r="I53" s="80">
        <f>+I52</f>
        <v>0</v>
      </c>
      <c r="J53" s="26"/>
      <c r="L53" s="1" t="s">
        <v>93</v>
      </c>
      <c r="M53"/>
    </row>
    <row r="54" spans="2:13" ht="15" thickBot="1" x14ac:dyDescent="0.35">
      <c r="B54" s="257" t="s">
        <v>83</v>
      </c>
      <c r="C54" s="258"/>
      <c r="D54" s="258"/>
      <c r="E54" s="258"/>
      <c r="F54" s="258"/>
      <c r="G54" s="258"/>
      <c r="H54" s="259"/>
      <c r="I54" s="63">
        <f>IF(I53&gt;I52,I53-I52,0)</f>
        <v>0</v>
      </c>
      <c r="J54" s="26"/>
      <c r="L54"/>
      <c r="M54"/>
    </row>
    <row r="55" spans="2:13" ht="15" thickBot="1" x14ac:dyDescent="0.35">
      <c r="B55" s="241" t="s">
        <v>84</v>
      </c>
      <c r="C55" s="242"/>
      <c r="D55" s="242"/>
      <c r="E55" s="242"/>
      <c r="F55" s="242"/>
      <c r="G55" s="242"/>
      <c r="H55" s="243"/>
      <c r="I55" s="63">
        <f>IF(I53&lt;I52,I52-I53,0)</f>
        <v>0</v>
      </c>
      <c r="J55" s="26"/>
      <c r="L55"/>
      <c r="M55"/>
    </row>
    <row r="56" spans="2:13" x14ac:dyDescent="0.3">
      <c r="B56" s="2"/>
      <c r="F56" s="40"/>
      <c r="G56" s="40"/>
      <c r="H56" s="40"/>
      <c r="I56" s="40"/>
      <c r="J56" s="26"/>
      <c r="L56"/>
      <c r="M56"/>
    </row>
    <row r="57" spans="2:13" ht="15" thickBot="1" x14ac:dyDescent="0.35"/>
    <row r="58" spans="2:13" ht="26.4" thickBot="1" x14ac:dyDescent="0.55000000000000004">
      <c r="B58" s="253" t="s">
        <v>6</v>
      </c>
      <c r="C58" s="254"/>
      <c r="D58" s="255">
        <f>+I52</f>
        <v>0</v>
      </c>
      <c r="E58" s="256"/>
      <c r="G58" s="4"/>
      <c r="H58" s="4"/>
      <c r="I58" s="4"/>
      <c r="J58" s="4"/>
    </row>
    <row r="59" spans="2:13" x14ac:dyDescent="0.3">
      <c r="G59" s="4"/>
      <c r="H59" s="4"/>
      <c r="I59" s="4"/>
      <c r="J59" s="4"/>
    </row>
    <row r="60" spans="2:13" x14ac:dyDescent="0.3">
      <c r="G60" s="4"/>
      <c r="H60" s="4"/>
    </row>
    <row r="62" spans="2:13" x14ac:dyDescent="0.3">
      <c r="G62" s="5"/>
      <c r="H62" s="5"/>
    </row>
    <row r="63" spans="2:13" ht="15.6" x14ac:dyDescent="0.3">
      <c r="G63" s="6" t="s">
        <v>16</v>
      </c>
    </row>
    <row r="67" spans="9:13" x14ac:dyDescent="0.3">
      <c r="I67" s="1">
        <f>+forms!M52</f>
        <v>0</v>
      </c>
    </row>
    <row r="68" spans="9:13" x14ac:dyDescent="0.3">
      <c r="M68"/>
    </row>
    <row r="69" spans="9:13" x14ac:dyDescent="0.3">
      <c r="M69"/>
    </row>
    <row r="70" spans="9:13" x14ac:dyDescent="0.3">
      <c r="M70"/>
    </row>
    <row r="71" spans="9:13" x14ac:dyDescent="0.3">
      <c r="M71"/>
    </row>
    <row r="72" spans="9:13" x14ac:dyDescent="0.3">
      <c r="M72"/>
    </row>
    <row r="73" spans="9:13" x14ac:dyDescent="0.3">
      <c r="M73"/>
    </row>
    <row r="74" spans="9:13" x14ac:dyDescent="0.3">
      <c r="L74"/>
      <c r="M74"/>
    </row>
    <row r="75" spans="9:13" x14ac:dyDescent="0.3">
      <c r="L75"/>
      <c r="M75"/>
    </row>
    <row r="76" spans="9:13" x14ac:dyDescent="0.3">
      <c r="L76"/>
      <c r="M76"/>
    </row>
    <row r="77" spans="9:13" x14ac:dyDescent="0.3">
      <c r="M77"/>
    </row>
  </sheetData>
  <sheetProtection algorithmName="SHA-512" hashValue="Uu3EmsJshVbzLbmTaIp8fvuElVRlTDuFyPiMMXoaQTwGseU3deAvxmcCfbHbW3QLT7gTrihX5B79063C1iX0lw==" saltValue="73nMsbHLEtfm0N4gA43tCw==" spinCount="100000" sheet="1" selectLockedCells="1"/>
  <sortState xmlns:xlrd2="http://schemas.microsoft.com/office/spreadsheetml/2017/richdata2" ref="L2:M56">
    <sortCondition ref="M2:M56"/>
  </sortState>
  <mergeCells count="42">
    <mergeCell ref="B58:C58"/>
    <mergeCell ref="D58:E58"/>
    <mergeCell ref="B53:H53"/>
    <mergeCell ref="B54:H54"/>
    <mergeCell ref="B38:G38"/>
    <mergeCell ref="B39:G39"/>
    <mergeCell ref="B50:G50"/>
    <mergeCell ref="B51:G51"/>
    <mergeCell ref="H17:H18"/>
    <mergeCell ref="B52:H52"/>
    <mergeCell ref="B31:H31"/>
    <mergeCell ref="B55:H55"/>
    <mergeCell ref="B32:E32"/>
    <mergeCell ref="B33:D33"/>
    <mergeCell ref="B34:D34"/>
    <mergeCell ref="B35:D35"/>
    <mergeCell ref="B36:D36"/>
    <mergeCell ref="B49:H49"/>
    <mergeCell ref="B37:H37"/>
    <mergeCell ref="B2:I3"/>
    <mergeCell ref="B14:C14"/>
    <mergeCell ref="D14:E14"/>
    <mergeCell ref="G14:H14"/>
    <mergeCell ref="D15:I15"/>
    <mergeCell ref="B11:F13"/>
    <mergeCell ref="G11:I13"/>
    <mergeCell ref="B16:I16"/>
    <mergeCell ref="B40:I40"/>
    <mergeCell ref="C41:C42"/>
    <mergeCell ref="D41:D42"/>
    <mergeCell ref="E41:E42"/>
    <mergeCell ref="F41:F42"/>
    <mergeCell ref="G41:G42"/>
    <mergeCell ref="H41:H42"/>
    <mergeCell ref="I41:I42"/>
    <mergeCell ref="B41:B42"/>
    <mergeCell ref="I17:I18"/>
    <mergeCell ref="C17:C18"/>
    <mergeCell ref="D17:D18"/>
    <mergeCell ref="E17:E18"/>
    <mergeCell ref="F17:F18"/>
    <mergeCell ref="G17:G18"/>
  </mergeCells>
  <dataValidations count="2">
    <dataValidation imeMode="off" allowBlank="1" showInputMessage="1" showErrorMessage="1" sqref="E4:F9 B2 I14:J15 D14:D15 B14:B16 C15 B4:B10 B58:B59 D58 B57:E57 F58:I58 I59 G59:H60 B40" xr:uid="{00000000-0002-0000-0100-000000000000}"/>
    <dataValidation type="list" allowBlank="1" showInputMessage="1" showErrorMessage="1" sqref="C19:I30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forms</vt:lpstr>
      <vt:lpstr>invoice</vt:lpstr>
      <vt:lpstr>forms!Oblast_tisku</vt:lpstr>
      <vt:lpstr>invoice!Oblast_tisku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2024-04-19T08:57:26Z</cp:lastPrinted>
  <dcterms:created xsi:type="dcterms:W3CDTF">2012-01-10T18:33:01Z</dcterms:created>
  <dcterms:modified xsi:type="dcterms:W3CDTF">2026-04-15T08:17:20Z</dcterms:modified>
</cp:coreProperties>
</file>