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 2026\CZE_European Open 2026\"/>
    </mc:Choice>
  </mc:AlternateContent>
  <xr:revisionPtr revIDLastSave="0" documentId="13_ncr:1_{6B96960E-75E5-4F3A-8D38-E1B0E8E87CD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forms!$A$3:$I$38</definedName>
    <definedName name="_xlnm.Print_Area" localSheetId="1">invoice!$B$2:$I$48</definedName>
  </definedNames>
  <calcPr calcId="191029"/>
  <fileRecoveryPr autoRecover="0"/>
</workbook>
</file>

<file path=xl/calcChain.xml><?xml version="1.0" encoding="utf-8"?>
<calcChain xmlns="http://schemas.openxmlformats.org/spreadsheetml/2006/main">
  <c r="H34" i="1" l="1"/>
  <c r="H33" i="1"/>
  <c r="D14" i="2"/>
  <c r="H37" i="1"/>
  <c r="G24" i="1" l="1"/>
  <c r="H32" i="1"/>
  <c r="H31" i="1"/>
  <c r="G27" i="1"/>
  <c r="G26" i="1"/>
  <c r="G25" i="1"/>
  <c r="G23" i="1"/>
  <c r="G22" i="1"/>
  <c r="G21" i="1"/>
  <c r="G20" i="1"/>
  <c r="B8" i="2" l="1"/>
  <c r="H36" i="1" l="1"/>
  <c r="H35" i="2"/>
  <c r="H34" i="2"/>
  <c r="D27" i="1"/>
  <c r="F27" i="1"/>
  <c r="M27" i="1" s="1"/>
  <c r="G26" i="2" l="1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H27" i="1"/>
  <c r="I26" i="2" s="1"/>
  <c r="H24" i="2"/>
  <c r="H22" i="2"/>
  <c r="H20" i="2" l="1"/>
  <c r="H21" i="2"/>
  <c r="H23" i="2"/>
  <c r="H26" i="2"/>
  <c r="B26" i="2"/>
  <c r="H25" i="2"/>
  <c r="B43" i="1" l="1"/>
  <c r="B42" i="1" s="1"/>
  <c r="B41" i="1" s="1"/>
  <c r="G14" i="2"/>
  <c r="H43" i="1"/>
  <c r="I43" i="1"/>
  <c r="D41" i="1" l="1"/>
  <c r="D42" i="1" s="1"/>
  <c r="D43" i="1" s="1"/>
  <c r="D44" i="1" s="1"/>
  <c r="D45" i="1" s="1"/>
  <c r="D46" i="1" s="1"/>
  <c r="D47" i="1" s="1"/>
  <c r="B45" i="1"/>
  <c r="B46" i="1" s="1"/>
  <c r="B33" i="2" l="1"/>
  <c r="H32" i="2"/>
  <c r="G32" i="2"/>
  <c r="F32" i="2"/>
  <c r="H31" i="2"/>
  <c r="G31" i="2"/>
  <c r="F31" i="2"/>
  <c r="H30" i="2"/>
  <c r="G30" i="2"/>
  <c r="F30" i="2"/>
  <c r="H29" i="2"/>
  <c r="G29" i="2"/>
  <c r="F29" i="2"/>
  <c r="I28" i="2"/>
  <c r="H28" i="2"/>
  <c r="G28" i="2"/>
  <c r="F28" i="2"/>
  <c r="B28" i="2"/>
  <c r="I32" i="2"/>
  <c r="I31" i="2"/>
  <c r="I30" i="2"/>
  <c r="I29" i="2"/>
  <c r="H35" i="1" l="1"/>
  <c r="I33" i="2" s="1"/>
  <c r="I34" i="2" l="1"/>
  <c r="F23" i="1"/>
  <c r="M23" i="1" s="1"/>
  <c r="D23" i="1"/>
  <c r="E22" i="2" s="1"/>
  <c r="D24" i="1"/>
  <c r="E23" i="2" s="1"/>
  <c r="F26" i="1"/>
  <c r="M26" i="1" s="1"/>
  <c r="D26" i="1"/>
  <c r="E25" i="2" s="1"/>
  <c r="F25" i="1"/>
  <c r="M25" i="1" s="1"/>
  <c r="D25" i="1"/>
  <c r="E24" i="2" s="1"/>
  <c r="F24" i="1"/>
  <c r="M24" i="1" s="1"/>
  <c r="G11" i="2"/>
  <c r="B11" i="2"/>
  <c r="G25" i="2" l="1"/>
  <c r="H26" i="1"/>
  <c r="G22" i="2"/>
  <c r="H23" i="1"/>
  <c r="G23" i="2"/>
  <c r="H24" i="1"/>
  <c r="G24" i="2"/>
  <c r="H25" i="1"/>
  <c r="I35" i="2"/>
  <c r="F22" i="1"/>
  <c r="M22" i="1" s="1"/>
  <c r="F21" i="1"/>
  <c r="M21" i="1" s="1"/>
  <c r="D20" i="1"/>
  <c r="F20" i="1"/>
  <c r="M20" i="1" s="1"/>
  <c r="B34" i="2"/>
  <c r="B36" i="2"/>
  <c r="D21" i="1"/>
  <c r="E20" i="2" s="1"/>
  <c r="D22" i="1"/>
  <c r="E21" i="2" s="1"/>
  <c r="I44" i="1"/>
  <c r="I45" i="1" s="1"/>
  <c r="I46" i="1" s="1"/>
  <c r="I47" i="1" s="1"/>
  <c r="I48" i="1" s="1"/>
  <c r="I49" i="1" s="1"/>
  <c r="I50" i="1" s="1"/>
  <c r="I51" i="1" s="1"/>
  <c r="I52" i="1" s="1"/>
  <c r="H44" i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B27" i="2"/>
  <c r="B16" i="2"/>
  <c r="B18" i="2"/>
  <c r="B17" i="2"/>
  <c r="F19" i="2"/>
  <c r="D19" i="2"/>
  <c r="C19" i="2"/>
  <c r="D15" i="2"/>
  <c r="M28" i="1" l="1"/>
  <c r="B47" i="2" s="1"/>
  <c r="H20" i="1"/>
  <c r="I22" i="2"/>
  <c r="B22" i="2"/>
  <c r="G20" i="2"/>
  <c r="H21" i="1"/>
  <c r="I24" i="2"/>
  <c r="B24" i="2"/>
  <c r="I23" i="2"/>
  <c r="B23" i="2"/>
  <c r="G21" i="2"/>
  <c r="H22" i="1"/>
  <c r="I25" i="2"/>
  <c r="B25" i="2"/>
  <c r="C31" i="1"/>
  <c r="E19" i="2"/>
  <c r="G19" i="2"/>
  <c r="B20" i="2" l="1"/>
  <c r="I20" i="2"/>
  <c r="I21" i="2"/>
  <c r="B21" i="2"/>
  <c r="E29" i="2"/>
  <c r="C32" i="1"/>
  <c r="A31" i="1"/>
  <c r="B29" i="2" s="1"/>
  <c r="H28" i="1"/>
  <c r="H38" i="1" s="1"/>
  <c r="H19" i="2"/>
  <c r="E30" i="2" l="1"/>
  <c r="C33" i="1"/>
  <c r="A32" i="1"/>
  <c r="B30" i="2" s="1"/>
  <c r="I27" i="2"/>
  <c r="B19" i="2"/>
  <c r="I19" i="2"/>
  <c r="E31" i="2" l="1"/>
  <c r="A33" i="1"/>
  <c r="B31" i="2" s="1"/>
  <c r="C34" i="1"/>
  <c r="I36" i="2"/>
  <c r="I37" i="2" l="1"/>
  <c r="I39" i="2" s="1"/>
  <c r="E32" i="2"/>
  <c r="A34" i="1"/>
  <c r="B32" i="2" s="1"/>
  <c r="D42" i="2"/>
  <c r="I38" i="2" l="1"/>
</calcChain>
</file>

<file path=xl/sharedStrings.xml><?xml version="1.0" encoding="utf-8"?>
<sst xmlns="http://schemas.openxmlformats.org/spreadsheetml/2006/main" count="141" uniqueCount="119">
  <si>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</si>
  <si>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</si>
  <si>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</si>
  <si>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</si>
  <si>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</si>
  <si>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</si>
  <si>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</si>
  <si>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</si>
  <si>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</si>
  <si>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</si>
  <si>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</si>
  <si>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</si>
  <si>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</si>
  <si>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</si>
  <si>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</si>
  <si>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</si>
  <si>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</si>
  <si>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</si>
  <si>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</si>
  <si>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</si>
  <si>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</si>
  <si>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</si>
  <si>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</si>
  <si>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</si>
  <si>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</si>
  <si>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</si>
  <si>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 xml:space="preserve"> IBAN :</t>
  </si>
  <si>
    <t>CZ14 0600 0000 0001 8106 0351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</si>
  <si>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</si>
  <si>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</si>
  <si>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</si>
  <si>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</si>
  <si>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</si>
  <si>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</si>
  <si>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</si>
  <si>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</si>
  <si>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</si>
  <si>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</si>
  <si>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</si>
  <si>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</si>
  <si>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</si>
  <si>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</si>
  <si>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</si>
  <si>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</si>
  <si>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</si>
  <si>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</si>
  <si>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</si>
  <si>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</si>
  <si>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</si>
  <si>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</si>
  <si>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</si>
  <si>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</si>
  <si>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</si>
  <si>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</si>
  <si>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</si>
  <si>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</si>
  <si>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</si>
  <si>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</si>
  <si>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</si>
  <si>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</si>
  <si>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</si>
  <si>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</si>
  <si>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</si>
  <si>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</si>
  <si>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</si>
  <si>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</si>
  <si>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</si>
  <si>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</si>
  <si>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</si>
  <si>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</si>
  <si>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</si>
  <si>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</si>
  <si>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</si>
  <si>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</si>
  <si>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</si>
  <si>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</si>
  <si>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</si>
  <si>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</si>
  <si>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</si>
  <si>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</si>
  <si>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</si>
  <si>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</si>
  <si>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</si>
  <si>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</si>
  <si>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</si>
  <si>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</si>
  <si>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</si>
  <si>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</si>
  <si>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</si>
  <si>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</si>
  <si>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</si>
  <si>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EJU Fee</t>
  </si>
  <si>
    <t>MEALS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</si>
  <si>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</si>
  <si>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</si>
  <si>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</si>
  <si>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</si>
  <si>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</si>
  <si>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</si>
  <si>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</si>
  <si>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ACCOMMODATION TOURNAMENT TOTAL</t>
  </si>
  <si>
    <t>A category</t>
  </si>
  <si>
    <t>B category</t>
  </si>
  <si>
    <t>Service fee (TOURNAMENT) - No. of persons</t>
  </si>
  <si>
    <t>No. of dinners in hotel</t>
  </si>
  <si>
    <t>Single BB</t>
  </si>
  <si>
    <t>Double BB</t>
  </si>
  <si>
    <t>CHOOSE YOUR FEDERATION</t>
  </si>
  <si>
    <t>EUROPEAN OPEN</t>
  </si>
  <si>
    <t>No. of lunch boxes in the venue</t>
  </si>
  <si>
    <t>&lt;- Choose your Country</t>
  </si>
  <si>
    <t>&lt;-- Fill information about arrival and Departures</t>
  </si>
  <si>
    <t>&lt;-- Select hotel Category</t>
  </si>
  <si>
    <t>&lt;-- Select rooms and add number of persons</t>
  </si>
  <si>
    <t>&lt;-- Order of meals</t>
  </si>
  <si>
    <t>&lt;-- Add the EJU Fee</t>
  </si>
  <si>
    <t>&lt;-- Add the Service Fee</t>
  </si>
  <si>
    <t>Please send before May 29, 2026, to hotel@czechjudo.cz</t>
  </si>
  <si>
    <t>PRAGUE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</si>
</sst>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29" fillId="15" borderId="1" xfId="0" applyFont="1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164" fontId="25" fillId="0" borderId="21" xfId="0" applyNumberFormat="1" applyFont="1" applyBorder="1" applyAlignment="1" applyProtection="1">
      <alignment vertical="center" wrapText="1"/>
      <protection hidden="1"/>
    </xf>
    <xf numFmtId="0" fontId="0" fillId="0" borderId="16" xfId="0" applyBorder="1" applyProtection="1">
      <protection hidden="1"/>
    </xf>
    <xf numFmtId="164" fontId="1" fillId="0" borderId="21" xfId="0" applyNumberFormat="1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alignment horizontal="left"/>
      <protection hidden="1"/>
    </xf>
    <xf numFmtId="164" fontId="28" fillId="12" borderId="1" xfId="0" applyNumberFormat="1" applyFont="1" applyFill="1" applyBorder="1" applyProtection="1">
      <protection hidden="1"/>
    </xf>
    <xf numFmtId="0" fontId="18" fillId="5" borderId="1" xfId="0" applyFont="1" applyFill="1" applyBorder="1" applyAlignment="1" applyProtection="1">
      <alignment vertical="center"/>
      <protection hidden="1"/>
    </xf>
    <xf numFmtId="166" fontId="26" fillId="8" borderId="0" xfId="0" applyNumberFormat="1" applyFont="1" applyFill="1" applyProtection="1">
      <protection hidden="1"/>
    </xf>
    <xf numFmtId="0" fontId="18" fillId="5" borderId="1" xfId="0" applyFont="1" applyFill="1" applyBorder="1" applyAlignment="1" applyProtection="1">
      <alignment horizontal="left" vertical="top" wrapText="1"/>
      <protection hidden="1"/>
    </xf>
    <xf numFmtId="0" fontId="18" fillId="5" borderId="2" xfId="0" applyFont="1" applyFill="1" applyBorder="1" applyAlignment="1" applyProtection="1">
      <alignment horizontal="left" vertical="top" wrapText="1"/>
      <protection hidden="1"/>
    </xf>
    <xf numFmtId="0" fontId="18" fillId="5" borderId="42" xfId="0" applyFont="1" applyFill="1" applyBorder="1" applyAlignment="1" applyProtection="1">
      <alignment horizontal="left" vertical="top" wrapText="1"/>
      <protection hidden="1"/>
    </xf>
    <xf numFmtId="0" fontId="18" fillId="5" borderId="1" xfId="0" applyFont="1" applyFill="1" applyBorder="1" applyAlignment="1" applyProtection="1">
      <alignment horizontal="left" vertical="top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1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1" xfId="0" applyNumberFormat="1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23" xfId="0" applyFont="1" applyFill="1" applyBorder="1" applyAlignment="1" applyProtection="1">
      <alignment horizontal="center" vertical="center" wrapText="1"/>
      <protection hidden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right" vertical="center" wrapText="1"/>
      <protection hidden="1"/>
    </xf>
    <xf numFmtId="0" fontId="25" fillId="0" borderId="1" xfId="0" applyFont="1" applyBorder="1" applyAlignment="1" applyProtection="1">
      <alignment horizontal="right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26973</xdr:rowOff>
    </xdr:from>
    <xdr:to>
      <xdr:col>5</xdr:col>
      <xdr:colOff>667594</xdr:colOff>
      <xdr:row>4</xdr:row>
      <xdr:rowOff>101128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26973"/>
          <a:ext cx="6244354" cy="1193553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  <xdr:twoCellAnchor editAs="oneCell">
    <xdr:from>
      <xdr:col>8</xdr:col>
      <xdr:colOff>57318</xdr:colOff>
      <xdr:row>1</xdr:row>
      <xdr:rowOff>55631</xdr:rowOff>
    </xdr:from>
    <xdr:to>
      <xdr:col>8</xdr:col>
      <xdr:colOff>928899</xdr:colOff>
      <xdr:row>3</xdr:row>
      <xdr:rowOff>337169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DA88B22-101D-1453-B5A5-9C114F722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4291" y="251189"/>
          <a:ext cx="871581" cy="834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showGridLines="0" showZeros="0" tabSelected="1" zoomScale="113" zoomScaleNormal="113" workbookViewId="0">
      <selection activeCell="B8" sqref="B8:I8"/>
    </sheetView>
  </sheetViews>
  <sheetFormatPr defaultColWidth="9.109375" defaultRowHeight="14.4" x14ac:dyDescent="0.3"/>
  <cols>
    <col min="1" max="1" width="29.109375" style="1" customWidth="1"/>
    <col min="2" max="2" width="10.33203125" style="1" customWidth="1"/>
    <col min="3" max="3" width="11.44140625" style="1" bestFit="1" customWidth="1"/>
    <col min="4" max="4" width="14.33203125" style="1" bestFit="1" customWidth="1"/>
    <col min="5" max="5" width="16.109375" style="1" bestFit="1" customWidth="1"/>
    <col min="6" max="6" width="11.88671875" style="1" customWidth="1"/>
    <col min="7" max="8" width="9.109375" style="1"/>
    <col min="9" max="9" width="15.33203125" style="1" customWidth="1"/>
    <col min="10" max="10" width="26.6640625" style="1" customWidth="1"/>
    <col min="11" max="11" width="9.109375" style="1"/>
    <col min="12" max="12" width="0" style="1" hidden="1" customWidth="1"/>
    <col min="13" max="13" width="9.109375" style="1" hidden="1" customWidth="1"/>
    <col min="14" max="14" width="0" style="1" hidden="1" customWidth="1"/>
    <col min="15" max="16384" width="9.109375" style="1"/>
  </cols>
  <sheetData>
    <row r="1" spans="1:10" ht="15.75" customHeight="1" x14ac:dyDescent="0.3"/>
    <row r="3" spans="1:10" ht="29.4" x14ac:dyDescent="0.45">
      <c r="A3" s="148" t="s">
        <v>108</v>
      </c>
      <c r="B3" s="148"/>
      <c r="C3" s="148"/>
      <c r="D3" s="148"/>
      <c r="E3" s="148"/>
      <c r="F3" s="148"/>
      <c r="G3" s="148"/>
      <c r="H3" s="148"/>
      <c r="I3" s="148"/>
    </row>
    <row r="4" spans="1:10" ht="29.4" x14ac:dyDescent="0.45">
      <c r="A4" s="148" t="s">
        <v>118</v>
      </c>
      <c r="B4" s="148"/>
      <c r="C4" s="148"/>
      <c r="D4" s="148"/>
      <c r="E4" s="148"/>
      <c r="F4" s="148"/>
      <c r="G4" s="148"/>
      <c r="H4" s="148"/>
      <c r="I4" s="148"/>
    </row>
    <row r="5" spans="1:10" ht="54.75" customHeight="1" x14ac:dyDescent="0.45">
      <c r="A5" s="148" t="s">
        <v>81</v>
      </c>
      <c r="B5" s="148"/>
      <c r="C5" s="148"/>
      <c r="D5" s="148"/>
      <c r="E5" s="148"/>
      <c r="F5" s="148"/>
      <c r="G5" s="148"/>
      <c r="H5" s="148"/>
      <c r="I5" s="148"/>
    </row>
    <row r="6" spans="1:10" ht="35.4" customHeight="1" x14ac:dyDescent="0.3">
      <c r="A6" s="154" t="s">
        <v>36</v>
      </c>
      <c r="B6" s="154"/>
      <c r="C6" s="154"/>
      <c r="D6" s="154"/>
      <c r="E6" s="154"/>
      <c r="F6" s="154"/>
      <c r="G6" s="154"/>
      <c r="H6" s="154"/>
      <c r="I6" s="154"/>
    </row>
    <row r="7" spans="1:10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10" ht="41.25" customHeight="1" x14ac:dyDescent="0.3">
      <c r="A8" s="29" t="s">
        <v>35</v>
      </c>
      <c r="B8" s="155" t="s">
        <v>107</v>
      </c>
      <c r="C8" s="155"/>
      <c r="D8" s="155"/>
      <c r="E8" s="155"/>
      <c r="F8" s="155"/>
      <c r="G8" s="155"/>
      <c r="H8" s="155"/>
      <c r="I8" s="155"/>
      <c r="J8" s="77" t="s">
        <v>110</v>
      </c>
    </row>
    <row r="9" spans="1:10" ht="17.399999999999999" x14ac:dyDescent="0.3">
      <c r="A9" s="149" t="s">
        <v>33</v>
      </c>
      <c r="B9" s="150"/>
      <c r="C9" s="150"/>
      <c r="D9" s="150"/>
      <c r="E9" s="151"/>
      <c r="F9" s="156" t="s">
        <v>34</v>
      </c>
      <c r="G9" s="157"/>
      <c r="H9" s="157"/>
      <c r="I9" s="157"/>
    </row>
    <row r="10" spans="1:10" ht="18" customHeight="1" x14ac:dyDescent="0.3">
      <c r="A10" s="142" t="s">
        <v>0</v>
      </c>
      <c r="B10" s="152" t="s">
        <v>8</v>
      </c>
      <c r="C10" s="152"/>
      <c r="D10" s="142" t="s">
        <v>9</v>
      </c>
      <c r="E10" s="142" t="s">
        <v>11</v>
      </c>
      <c r="F10" s="145" t="s">
        <v>1</v>
      </c>
      <c r="G10" s="153" t="s">
        <v>10</v>
      </c>
      <c r="H10" s="153"/>
      <c r="I10" s="145" t="s">
        <v>11</v>
      </c>
    </row>
    <row r="11" spans="1:10" ht="18" customHeight="1" x14ac:dyDescent="0.3">
      <c r="A11" s="143"/>
      <c r="B11" s="37" t="s">
        <v>37</v>
      </c>
      <c r="C11" s="38" t="s">
        <v>38</v>
      </c>
      <c r="D11" s="143"/>
      <c r="E11" s="143"/>
      <c r="F11" s="146"/>
      <c r="G11" s="39" t="s">
        <v>37</v>
      </c>
      <c r="H11" s="40" t="s">
        <v>38</v>
      </c>
      <c r="I11" s="146"/>
    </row>
    <row r="12" spans="1:10" ht="18" customHeight="1" x14ac:dyDescent="0.3">
      <c r="A12" s="49"/>
      <c r="B12" s="41"/>
      <c r="C12" s="42"/>
      <c r="D12" s="22"/>
      <c r="E12" s="22"/>
      <c r="F12" s="49"/>
      <c r="G12" s="41"/>
      <c r="H12" s="42"/>
      <c r="I12" s="23"/>
      <c r="J12" s="79" t="s">
        <v>111</v>
      </c>
    </row>
    <row r="13" spans="1:10" ht="18" customHeight="1" x14ac:dyDescent="0.3">
      <c r="A13" s="49"/>
      <c r="B13" s="41"/>
      <c r="C13" s="42"/>
      <c r="D13" s="22"/>
      <c r="E13" s="22"/>
      <c r="F13" s="49"/>
      <c r="G13" s="41"/>
      <c r="H13" s="42"/>
      <c r="I13" s="23"/>
      <c r="J13" s="79"/>
    </row>
    <row r="14" spans="1:10" ht="18" customHeight="1" x14ac:dyDescent="0.3">
      <c r="A14" s="49"/>
      <c r="B14" s="41"/>
      <c r="C14" s="42"/>
      <c r="D14" s="22"/>
      <c r="E14" s="22"/>
      <c r="F14" s="49"/>
      <c r="G14" s="41"/>
      <c r="H14" s="42"/>
      <c r="I14" s="23"/>
      <c r="J14" s="79"/>
    </row>
    <row r="15" spans="1:10" ht="18" customHeight="1" x14ac:dyDescent="0.3">
      <c r="A15" s="49"/>
      <c r="B15" s="41"/>
      <c r="C15" s="42"/>
      <c r="D15" s="22"/>
      <c r="E15" s="22"/>
      <c r="F15" s="49"/>
      <c r="G15" s="41"/>
      <c r="H15" s="42"/>
      <c r="I15" s="23"/>
      <c r="J15" s="79"/>
    </row>
    <row r="16" spans="1:10" ht="18" customHeight="1" x14ac:dyDescent="0.3">
      <c r="A16" s="49"/>
      <c r="B16" s="41"/>
      <c r="C16" s="42"/>
      <c r="D16" s="22"/>
      <c r="E16" s="22"/>
      <c r="F16" s="49"/>
      <c r="G16" s="41"/>
      <c r="H16" s="42"/>
      <c r="I16" s="23"/>
      <c r="J16" s="79"/>
    </row>
    <row r="17" spans="1:13" ht="18" x14ac:dyDescent="0.35">
      <c r="A17" s="144" t="s">
        <v>98</v>
      </c>
      <c r="B17" s="144"/>
      <c r="C17" s="144"/>
      <c r="D17" s="144"/>
      <c r="E17" s="144"/>
      <c r="F17" s="144"/>
      <c r="G17" s="144"/>
      <c r="H17" s="144"/>
      <c r="I17" s="144"/>
    </row>
    <row r="18" spans="1:13" ht="15" customHeight="1" x14ac:dyDescent="0.3">
      <c r="A18" s="70" t="s">
        <v>31</v>
      </c>
      <c r="B18" s="97" t="s">
        <v>0</v>
      </c>
      <c r="C18" s="97" t="s">
        <v>1</v>
      </c>
      <c r="D18" s="97" t="s">
        <v>4</v>
      </c>
      <c r="E18" s="97" t="s">
        <v>5</v>
      </c>
      <c r="F18" s="97" t="s">
        <v>2</v>
      </c>
      <c r="G18" s="97" t="s">
        <v>7</v>
      </c>
      <c r="H18" s="97" t="s">
        <v>3</v>
      </c>
      <c r="I18" s="97"/>
    </row>
    <row r="19" spans="1:13" ht="18" x14ac:dyDescent="0.3">
      <c r="A19" s="49" t="s">
        <v>101</v>
      </c>
      <c r="B19" s="97"/>
      <c r="C19" s="97"/>
      <c r="D19" s="97"/>
      <c r="E19" s="97"/>
      <c r="F19" s="97"/>
      <c r="G19" s="97"/>
      <c r="H19" s="97"/>
      <c r="I19" s="97"/>
      <c r="J19" s="77" t="s">
        <v>112</v>
      </c>
    </row>
    <row r="20" spans="1:13" ht="15" customHeight="1" x14ac:dyDescent="0.3">
      <c r="A20" s="26" t="s">
        <v>105</v>
      </c>
      <c r="B20" s="49"/>
      <c r="C20" s="49"/>
      <c r="D20" s="27">
        <f>+E20</f>
        <v>0</v>
      </c>
      <c r="E20" s="50"/>
      <c r="F20" s="24">
        <f t="shared" ref="F20:F22" si="0">+C20-B20</f>
        <v>0</v>
      </c>
      <c r="G20" s="25">
        <f>IF($A$19="A category",175,153)</f>
        <v>175</v>
      </c>
      <c r="H20" s="95">
        <f>IF((F20&lt;2), +G20*2*E20,+G20*F20*E20)</f>
        <v>0</v>
      </c>
      <c r="I20" s="96"/>
      <c r="J20" s="80" t="s">
        <v>113</v>
      </c>
      <c r="M20" s="1">
        <f>+E20*F20</f>
        <v>0</v>
      </c>
    </row>
    <row r="21" spans="1:13" ht="15" customHeight="1" x14ac:dyDescent="0.3">
      <c r="A21" s="26" t="s">
        <v>105</v>
      </c>
      <c r="B21" s="49"/>
      <c r="C21" s="49"/>
      <c r="D21" s="27">
        <f t="shared" ref="D21" si="1">+E21</f>
        <v>0</v>
      </c>
      <c r="E21" s="50"/>
      <c r="F21" s="24">
        <f t="shared" si="0"/>
        <v>0</v>
      </c>
      <c r="G21" s="25">
        <f>IF($A$19="A category",175,153)</f>
        <v>175</v>
      </c>
      <c r="H21" s="95">
        <f t="shared" ref="H21:H27" si="2">IF((F21&lt;2), +G21*2*E21,+G21*F21*E21)</f>
        <v>0</v>
      </c>
      <c r="I21" s="96"/>
      <c r="J21" s="81"/>
      <c r="M21" s="1">
        <f t="shared" ref="M21:M27" si="3">+E21*F21</f>
        <v>0</v>
      </c>
    </row>
    <row r="22" spans="1:13" ht="15" customHeight="1" x14ac:dyDescent="0.3">
      <c r="A22" s="26" t="s">
        <v>105</v>
      </c>
      <c r="B22" s="49"/>
      <c r="C22" s="49"/>
      <c r="D22" s="27">
        <f t="shared" ref="D22" si="4">+E22</f>
        <v>0</v>
      </c>
      <c r="E22" s="50"/>
      <c r="F22" s="24">
        <f t="shared" si="0"/>
        <v>0</v>
      </c>
      <c r="G22" s="25">
        <f>IF($A$19="A category",175,153)</f>
        <v>175</v>
      </c>
      <c r="H22" s="95">
        <f t="shared" si="2"/>
        <v>0</v>
      </c>
      <c r="I22" s="96"/>
      <c r="J22" s="81"/>
      <c r="M22" s="1">
        <f t="shared" si="3"/>
        <v>0</v>
      </c>
    </row>
    <row r="23" spans="1:13" ht="15" customHeight="1" x14ac:dyDescent="0.3">
      <c r="A23" s="26" t="s">
        <v>105</v>
      </c>
      <c r="B23" s="49"/>
      <c r="C23" s="49"/>
      <c r="D23" s="27">
        <f t="shared" ref="D23" si="5">+E23</f>
        <v>0</v>
      </c>
      <c r="E23" s="50"/>
      <c r="F23" s="24">
        <f t="shared" ref="F23" si="6">+C23-B23</f>
        <v>0</v>
      </c>
      <c r="G23" s="25">
        <f>IF($A$19="A category",175,153)</f>
        <v>175</v>
      </c>
      <c r="H23" s="95">
        <f t="shared" si="2"/>
        <v>0</v>
      </c>
      <c r="I23" s="96"/>
      <c r="J23" s="81"/>
      <c r="M23" s="1">
        <f t="shared" si="3"/>
        <v>0</v>
      </c>
    </row>
    <row r="24" spans="1:13" ht="15" customHeight="1" x14ac:dyDescent="0.3">
      <c r="A24" s="26" t="s">
        <v>106</v>
      </c>
      <c r="B24" s="49"/>
      <c r="C24" s="49"/>
      <c r="D24" s="27">
        <f t="shared" ref="D24:D27" si="7">IF(MOD(E24,2)=0,E24/2,"Wrong no. of persons")</f>
        <v>0</v>
      </c>
      <c r="E24" s="50"/>
      <c r="F24" s="24">
        <f t="shared" ref="F24:F27" si="8">+C24-B24</f>
        <v>0</v>
      </c>
      <c r="G24" s="25">
        <f>IF($A$19="A category",145,123)</f>
        <v>145</v>
      </c>
      <c r="H24" s="95">
        <f t="shared" si="2"/>
        <v>0</v>
      </c>
      <c r="I24" s="96"/>
      <c r="J24" s="81"/>
      <c r="M24" s="1">
        <f t="shared" si="3"/>
        <v>0</v>
      </c>
    </row>
    <row r="25" spans="1:13" ht="15" customHeight="1" x14ac:dyDescent="0.3">
      <c r="A25" s="26" t="s">
        <v>106</v>
      </c>
      <c r="B25" s="49"/>
      <c r="C25" s="49"/>
      <c r="D25" s="27">
        <f t="shared" si="7"/>
        <v>0</v>
      </c>
      <c r="E25" s="50"/>
      <c r="F25" s="24">
        <f t="shared" si="8"/>
        <v>0</v>
      </c>
      <c r="G25" s="25">
        <f>IF($A$19="A category",145,123)</f>
        <v>145</v>
      </c>
      <c r="H25" s="95">
        <f t="shared" si="2"/>
        <v>0</v>
      </c>
      <c r="I25" s="96"/>
      <c r="J25" s="81"/>
      <c r="M25" s="1">
        <f t="shared" si="3"/>
        <v>0</v>
      </c>
    </row>
    <row r="26" spans="1:13" ht="15" customHeight="1" x14ac:dyDescent="0.3">
      <c r="A26" s="26" t="s">
        <v>106</v>
      </c>
      <c r="B26" s="49"/>
      <c r="C26" s="49"/>
      <c r="D26" s="27">
        <f t="shared" si="7"/>
        <v>0</v>
      </c>
      <c r="E26" s="50"/>
      <c r="F26" s="24">
        <f t="shared" si="8"/>
        <v>0</v>
      </c>
      <c r="G26" s="25">
        <f>IF($A$19="A category",145,123)</f>
        <v>145</v>
      </c>
      <c r="H26" s="95">
        <f t="shared" si="2"/>
        <v>0</v>
      </c>
      <c r="I26" s="96"/>
      <c r="J26" s="81"/>
      <c r="M26" s="1">
        <f t="shared" si="3"/>
        <v>0</v>
      </c>
    </row>
    <row r="27" spans="1:13" ht="15" customHeight="1" x14ac:dyDescent="0.3">
      <c r="A27" s="26" t="s">
        <v>106</v>
      </c>
      <c r="B27" s="49"/>
      <c r="C27" s="49"/>
      <c r="D27" s="27">
        <f t="shared" si="7"/>
        <v>0</v>
      </c>
      <c r="E27" s="50"/>
      <c r="F27" s="24">
        <f t="shared" si="8"/>
        <v>0</v>
      </c>
      <c r="G27" s="25">
        <f>IF($A$19="A category",145,123)</f>
        <v>145</v>
      </c>
      <c r="H27" s="95">
        <f t="shared" si="2"/>
        <v>0</v>
      </c>
      <c r="I27" s="96"/>
      <c r="J27" s="81"/>
      <c r="M27" s="1">
        <f t="shared" si="3"/>
        <v>0</v>
      </c>
    </row>
    <row r="28" spans="1:13" s="19" customFormat="1" ht="18" x14ac:dyDescent="0.35">
      <c r="A28" s="92" t="s">
        <v>100</v>
      </c>
      <c r="B28" s="93"/>
      <c r="C28" s="93"/>
      <c r="D28" s="93"/>
      <c r="E28" s="93"/>
      <c r="F28" s="93"/>
      <c r="G28" s="94"/>
      <c r="H28" s="147">
        <f>SUM(H20:I27)</f>
        <v>0</v>
      </c>
      <c r="I28" s="94"/>
      <c r="J28" s="81"/>
      <c r="M28" s="19">
        <f>SUM(M20:M27)</f>
        <v>0</v>
      </c>
    </row>
    <row r="29" spans="1:13" s="19" customFormat="1" ht="42.6" customHeight="1" x14ac:dyDescent="0.3">
      <c r="A29" s="103" t="s">
        <v>92</v>
      </c>
      <c r="B29" s="104"/>
      <c r="C29" s="104"/>
      <c r="D29" s="105"/>
      <c r="E29" s="109" t="s">
        <v>109</v>
      </c>
      <c r="F29" s="109" t="s">
        <v>93</v>
      </c>
      <c r="G29" s="109" t="s">
        <v>104</v>
      </c>
      <c r="H29" s="109" t="s">
        <v>3</v>
      </c>
      <c r="I29" s="109"/>
    </row>
    <row r="30" spans="1:13" s="19" customFormat="1" ht="14.4" customHeight="1" x14ac:dyDescent="0.3">
      <c r="A30" s="106"/>
      <c r="B30" s="107"/>
      <c r="C30" s="107"/>
      <c r="D30" s="108"/>
      <c r="E30" s="109"/>
      <c r="F30" s="109"/>
      <c r="G30" s="109"/>
      <c r="H30" s="109"/>
      <c r="I30" s="109"/>
    </row>
    <row r="31" spans="1:13" s="19" customFormat="1" ht="18" x14ac:dyDescent="0.3">
      <c r="A31" s="88">
        <f t="shared" ref="A31:A34" si="9">+C31</f>
        <v>46198</v>
      </c>
      <c r="B31" s="89"/>
      <c r="C31" s="90">
        <f>+B42</f>
        <v>46198</v>
      </c>
      <c r="D31" s="91"/>
      <c r="E31" s="51"/>
      <c r="F31" s="21"/>
      <c r="G31" s="21"/>
      <c r="H31" s="119">
        <f>+F31*35+G31*35</f>
        <v>0</v>
      </c>
      <c r="I31" s="119"/>
      <c r="J31" s="82" t="s">
        <v>114</v>
      </c>
    </row>
    <row r="32" spans="1:13" s="19" customFormat="1" ht="18" x14ac:dyDescent="0.3">
      <c r="A32" s="115">
        <f t="shared" si="9"/>
        <v>46199</v>
      </c>
      <c r="B32" s="116"/>
      <c r="C32" s="117">
        <f>+C31+1</f>
        <v>46199</v>
      </c>
      <c r="D32" s="118"/>
      <c r="E32" s="76"/>
      <c r="F32" s="21"/>
      <c r="G32" s="21"/>
      <c r="H32" s="120">
        <f>+F32*35+G32*35</f>
        <v>0</v>
      </c>
      <c r="I32" s="120"/>
      <c r="J32" s="82"/>
    </row>
    <row r="33" spans="1:10" s="19" customFormat="1" ht="18" x14ac:dyDescent="0.3">
      <c r="A33" s="83">
        <f t="shared" si="9"/>
        <v>46200</v>
      </c>
      <c r="B33" s="84"/>
      <c r="C33" s="85">
        <f>+C32+1</f>
        <v>46200</v>
      </c>
      <c r="D33" s="86"/>
      <c r="E33" s="21"/>
      <c r="F33" s="21"/>
      <c r="G33" s="21"/>
      <c r="H33" s="87">
        <f>+F33*35+G33*35+E33*20</f>
        <v>0</v>
      </c>
      <c r="I33" s="87"/>
      <c r="J33" s="82"/>
    </row>
    <row r="34" spans="1:10" s="19" customFormat="1" ht="18" x14ac:dyDescent="0.3">
      <c r="A34" s="110">
        <f t="shared" si="9"/>
        <v>46201</v>
      </c>
      <c r="B34" s="111"/>
      <c r="C34" s="112">
        <f>+C33+1</f>
        <v>46201</v>
      </c>
      <c r="D34" s="113"/>
      <c r="E34" s="21"/>
      <c r="F34" s="21"/>
      <c r="G34" s="21"/>
      <c r="H34" s="114">
        <f>+F34*35+G34*35+E34*20</f>
        <v>0</v>
      </c>
      <c r="I34" s="114"/>
      <c r="J34" s="82"/>
    </row>
    <row r="35" spans="1:10" s="19" customFormat="1" ht="18" x14ac:dyDescent="0.35">
      <c r="A35" s="98" t="s">
        <v>99</v>
      </c>
      <c r="B35" s="99"/>
      <c r="C35" s="99"/>
      <c r="D35" s="99"/>
      <c r="E35" s="99"/>
      <c r="F35" s="99"/>
      <c r="G35" s="100"/>
      <c r="H35" s="101">
        <f>SUM(H31:I34)</f>
        <v>0</v>
      </c>
      <c r="I35" s="102"/>
    </row>
    <row r="36" spans="1:10" ht="21" customHeight="1" x14ac:dyDescent="0.35">
      <c r="A36" s="134" t="s">
        <v>103</v>
      </c>
      <c r="B36" s="135"/>
      <c r="C36" s="135"/>
      <c r="D36" s="135"/>
      <c r="E36" s="136"/>
      <c r="F36" s="21"/>
      <c r="G36" s="46"/>
      <c r="H36" s="132">
        <f>+F36*200</f>
        <v>0</v>
      </c>
      <c r="I36" s="133"/>
      <c r="J36" s="77" t="s">
        <v>116</v>
      </c>
    </row>
    <row r="37" spans="1:10" ht="21" customHeight="1" x14ac:dyDescent="0.35">
      <c r="A37" s="139" t="s">
        <v>89</v>
      </c>
      <c r="B37" s="140"/>
      <c r="C37" s="140"/>
      <c r="D37" s="140"/>
      <c r="E37" s="141"/>
      <c r="F37" s="21"/>
      <c r="G37" s="48" t="s">
        <v>90</v>
      </c>
      <c r="H37" s="137">
        <f>+F37*60</f>
        <v>0</v>
      </c>
      <c r="I37" s="138"/>
      <c r="J37" s="77" t="s">
        <v>115</v>
      </c>
    </row>
    <row r="38" spans="1:10" ht="46.95" customHeight="1" x14ac:dyDescent="0.3">
      <c r="A38" s="129" t="s">
        <v>6</v>
      </c>
      <c r="B38" s="130"/>
      <c r="C38" s="130"/>
      <c r="D38" s="130"/>
      <c r="E38" s="130"/>
      <c r="F38" s="130"/>
      <c r="G38" s="131"/>
      <c r="H38" s="127">
        <f>+H37+H36+H28+H35</f>
        <v>0</v>
      </c>
      <c r="I38" s="128"/>
    </row>
    <row r="39" spans="1:10" s="19" customFormat="1" ht="46.95" customHeight="1" x14ac:dyDescent="0.3">
      <c r="A39" s="124" t="s">
        <v>12</v>
      </c>
      <c r="B39" s="125"/>
      <c r="C39" s="125"/>
      <c r="D39" s="125"/>
      <c r="E39" s="125"/>
      <c r="F39" s="125"/>
      <c r="G39" s="125"/>
      <c r="H39" s="125"/>
      <c r="I39" s="126"/>
    </row>
    <row r="40" spans="1:10" ht="50.25" customHeight="1" x14ac:dyDescent="0.3">
      <c r="A40" s="121" t="s">
        <v>117</v>
      </c>
      <c r="B40" s="122"/>
      <c r="C40" s="122"/>
      <c r="D40" s="122"/>
      <c r="E40" s="122"/>
      <c r="F40" s="122"/>
      <c r="G40" s="122"/>
      <c r="H40" s="122"/>
      <c r="I40" s="123"/>
    </row>
    <row r="41" spans="1:10" hidden="1" x14ac:dyDescent="0.3">
      <c r="A41" s="1" t="s">
        <v>101</v>
      </c>
      <c r="B41" s="53">
        <f>+B42-1</f>
        <v>46197</v>
      </c>
      <c r="C41" s="54"/>
      <c r="D41" s="55">
        <f>+B43+1</f>
        <v>46200</v>
      </c>
      <c r="E41" s="3"/>
      <c r="F41" s="20"/>
      <c r="H41" s="56">
        <v>1E-8</v>
      </c>
      <c r="I41" s="57">
        <v>1E-8</v>
      </c>
    </row>
    <row r="42" spans="1:10" hidden="1" x14ac:dyDescent="0.3">
      <c r="A42" s="1" t="s">
        <v>102</v>
      </c>
      <c r="B42" s="53">
        <f>+B43-1</f>
        <v>46198</v>
      </c>
      <c r="C42" s="54"/>
      <c r="D42" s="55">
        <f>+D41+1</f>
        <v>46201</v>
      </c>
      <c r="E42" s="3"/>
      <c r="F42" s="20"/>
      <c r="H42" s="58">
        <v>1</v>
      </c>
      <c r="I42" s="57">
        <v>5</v>
      </c>
    </row>
    <row r="43" spans="1:10" ht="31.2" hidden="1" customHeight="1" x14ac:dyDescent="0.3">
      <c r="B43" s="53">
        <f>+B44-1</f>
        <v>46199</v>
      </c>
      <c r="C43" s="54"/>
      <c r="D43" s="55">
        <f>+D42+1</f>
        <v>46202</v>
      </c>
      <c r="E43" s="3"/>
      <c r="F43" s="20"/>
      <c r="H43" s="58">
        <f>+H42+1</f>
        <v>2</v>
      </c>
      <c r="I43" s="58">
        <f>+I42+5</f>
        <v>10</v>
      </c>
    </row>
    <row r="44" spans="1:10" hidden="1" x14ac:dyDescent="0.3">
      <c r="B44" s="78">
        <v>46200</v>
      </c>
      <c r="C44" s="3"/>
      <c r="D44" s="55">
        <f t="shared" ref="D44:D47" si="10">+D43+1</f>
        <v>46203</v>
      </c>
      <c r="E44" s="3"/>
      <c r="H44" s="58">
        <f t="shared" ref="H44:H64" si="11">+H43+1</f>
        <v>3</v>
      </c>
      <c r="I44" s="58">
        <f t="shared" ref="I44:I52" si="12">+I43+5</f>
        <v>15</v>
      </c>
    </row>
    <row r="45" spans="1:10" hidden="1" x14ac:dyDescent="0.3">
      <c r="B45" s="53">
        <f t="shared" ref="B45:B46" si="13">+B44+1</f>
        <v>46201</v>
      </c>
      <c r="D45" s="55">
        <f t="shared" si="10"/>
        <v>46204</v>
      </c>
      <c r="H45" s="58">
        <f t="shared" si="11"/>
        <v>4</v>
      </c>
      <c r="I45" s="58">
        <f t="shared" si="12"/>
        <v>20</v>
      </c>
    </row>
    <row r="46" spans="1:10" hidden="1" x14ac:dyDescent="0.3">
      <c r="B46" s="53">
        <f t="shared" si="13"/>
        <v>46202</v>
      </c>
      <c r="D46" s="55">
        <f t="shared" si="10"/>
        <v>46205</v>
      </c>
      <c r="H46" s="58">
        <f t="shared" si="11"/>
        <v>5</v>
      </c>
      <c r="I46" s="58">
        <f t="shared" si="12"/>
        <v>25</v>
      </c>
    </row>
    <row r="47" spans="1:10" hidden="1" x14ac:dyDescent="0.3">
      <c r="D47" s="55">
        <f t="shared" si="10"/>
        <v>46206</v>
      </c>
      <c r="H47" s="58">
        <f t="shared" si="11"/>
        <v>6</v>
      </c>
      <c r="I47" s="58">
        <f t="shared" si="12"/>
        <v>30</v>
      </c>
    </row>
    <row r="48" spans="1:10" hidden="1" x14ac:dyDescent="0.3">
      <c r="H48" s="58">
        <f t="shared" si="11"/>
        <v>7</v>
      </c>
      <c r="I48" s="58">
        <f t="shared" si="12"/>
        <v>35</v>
      </c>
    </row>
    <row r="49" spans="8:9" hidden="1" x14ac:dyDescent="0.3">
      <c r="H49" s="58">
        <f t="shared" si="11"/>
        <v>8</v>
      </c>
      <c r="I49" s="58">
        <f t="shared" si="12"/>
        <v>40</v>
      </c>
    </row>
    <row r="50" spans="8:9" hidden="1" x14ac:dyDescent="0.3">
      <c r="H50" s="58">
        <f t="shared" si="11"/>
        <v>9</v>
      </c>
      <c r="I50" s="58">
        <f t="shared" si="12"/>
        <v>45</v>
      </c>
    </row>
    <row r="51" spans="8:9" hidden="1" x14ac:dyDescent="0.3">
      <c r="H51" s="58">
        <f t="shared" si="11"/>
        <v>10</v>
      </c>
      <c r="I51" s="58">
        <f t="shared" si="12"/>
        <v>50</v>
      </c>
    </row>
    <row r="52" spans="8:9" hidden="1" x14ac:dyDescent="0.3">
      <c r="H52" s="58">
        <f t="shared" si="11"/>
        <v>11</v>
      </c>
      <c r="I52" s="58">
        <f t="shared" si="12"/>
        <v>55</v>
      </c>
    </row>
    <row r="53" spans="8:9" hidden="1" x14ac:dyDescent="0.3">
      <c r="H53" s="58">
        <f t="shared" si="11"/>
        <v>12</v>
      </c>
      <c r="I53" s="58"/>
    </row>
    <row r="54" spans="8:9" hidden="1" x14ac:dyDescent="0.3">
      <c r="H54" s="58">
        <f t="shared" si="11"/>
        <v>13</v>
      </c>
      <c r="I54" s="58"/>
    </row>
    <row r="55" spans="8:9" hidden="1" x14ac:dyDescent="0.3">
      <c r="H55" s="58">
        <f t="shared" si="11"/>
        <v>14</v>
      </c>
      <c r="I55" s="58"/>
    </row>
    <row r="56" spans="8:9" hidden="1" x14ac:dyDescent="0.3">
      <c r="H56" s="58">
        <f t="shared" si="11"/>
        <v>15</v>
      </c>
      <c r="I56" s="58"/>
    </row>
    <row r="57" spans="8:9" hidden="1" x14ac:dyDescent="0.3">
      <c r="H57" s="58">
        <f t="shared" si="11"/>
        <v>16</v>
      </c>
      <c r="I57" s="58"/>
    </row>
    <row r="58" spans="8:9" hidden="1" x14ac:dyDescent="0.3">
      <c r="H58" s="58">
        <f t="shared" si="11"/>
        <v>17</v>
      </c>
      <c r="I58" s="58"/>
    </row>
    <row r="59" spans="8:9" hidden="1" x14ac:dyDescent="0.3">
      <c r="H59" s="58">
        <f t="shared" si="11"/>
        <v>18</v>
      </c>
      <c r="I59" s="58"/>
    </row>
    <row r="60" spans="8:9" hidden="1" x14ac:dyDescent="0.3">
      <c r="H60" s="58">
        <f t="shared" si="11"/>
        <v>19</v>
      </c>
      <c r="I60" s="58"/>
    </row>
    <row r="61" spans="8:9" hidden="1" x14ac:dyDescent="0.3">
      <c r="H61" s="58">
        <f t="shared" si="11"/>
        <v>20</v>
      </c>
      <c r="I61" s="58"/>
    </row>
    <row r="62" spans="8:9" hidden="1" x14ac:dyDescent="0.3">
      <c r="H62" s="58">
        <f t="shared" si="11"/>
        <v>21</v>
      </c>
      <c r="I62" s="58"/>
    </row>
    <row r="63" spans="8:9" hidden="1" x14ac:dyDescent="0.3">
      <c r="H63" s="58">
        <f t="shared" si="11"/>
        <v>22</v>
      </c>
      <c r="I63" s="58"/>
    </row>
    <row r="64" spans="8:9" hidden="1" x14ac:dyDescent="0.3">
      <c r="H64" s="58">
        <f t="shared" si="11"/>
        <v>23</v>
      </c>
      <c r="I64" s="58"/>
    </row>
  </sheetData>
  <sheetProtection algorithmName="SHA-512" hashValue="xF97hrVo2VnArt9zx4n4izRplwtCCTQj7HK1DvHWAHhHFLdOF16T6x84xfPqVzkcpUp4wCXHwviBJnSoq/QkXA==" saltValue="0mqceHAcDZeUZ7gEKlXykw==" spinCount="100000" sheet="1" selectLockedCells="1"/>
  <mergeCells count="62">
    <mergeCell ref="H28:I28"/>
    <mergeCell ref="H24:I24"/>
    <mergeCell ref="H27:I27"/>
    <mergeCell ref="H25:I25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D10:D11"/>
    <mergeCell ref="A17:I17"/>
    <mergeCell ref="H18:I19"/>
    <mergeCell ref="C18:C19"/>
    <mergeCell ref="D18:D19"/>
    <mergeCell ref="E18:E19"/>
    <mergeCell ref="B18:B19"/>
    <mergeCell ref="I10:I11"/>
    <mergeCell ref="A40:I40"/>
    <mergeCell ref="A39:I39"/>
    <mergeCell ref="H38:I38"/>
    <mergeCell ref="A38:G38"/>
    <mergeCell ref="H36:I36"/>
    <mergeCell ref="A36:E36"/>
    <mergeCell ref="H37:I37"/>
    <mergeCell ref="A37:E37"/>
    <mergeCell ref="A35:G35"/>
    <mergeCell ref="H35:I35"/>
    <mergeCell ref="A29:D30"/>
    <mergeCell ref="E29:E30"/>
    <mergeCell ref="F29:F30"/>
    <mergeCell ref="G29:G30"/>
    <mergeCell ref="H29:I30"/>
    <mergeCell ref="A34:B34"/>
    <mergeCell ref="C34:D34"/>
    <mergeCell ref="H34:I34"/>
    <mergeCell ref="A32:B32"/>
    <mergeCell ref="C32:D32"/>
    <mergeCell ref="H31:I31"/>
    <mergeCell ref="H32:I32"/>
    <mergeCell ref="J12:J16"/>
    <mergeCell ref="J20:J28"/>
    <mergeCell ref="J31:J34"/>
    <mergeCell ref="A33:B33"/>
    <mergeCell ref="C33:D33"/>
    <mergeCell ref="H33:I33"/>
    <mergeCell ref="A31:B31"/>
    <mergeCell ref="C31:D31"/>
    <mergeCell ref="A28:G28"/>
    <mergeCell ref="H26:I26"/>
    <mergeCell ref="G18:G19"/>
    <mergeCell ref="F18:F19"/>
    <mergeCell ref="H20:I20"/>
    <mergeCell ref="H21:I21"/>
    <mergeCell ref="H22:I22"/>
    <mergeCell ref="H23:I23"/>
  </mergeCells>
  <dataValidations count="5">
    <dataValidation type="list" allowBlank="1" showInputMessage="1" showErrorMessage="1" sqref="B12:B16 G12:G16" xr:uid="{00000000-0002-0000-0000-000000000000}">
      <formula1>$H$41:$H$64</formula1>
    </dataValidation>
    <dataValidation type="list" allowBlank="1" showInputMessage="1" showErrorMessage="1" sqref="C12:C16 H12:H16" xr:uid="{00000000-0002-0000-0000-000001000000}">
      <formula1>$I$41:$I$52</formula1>
    </dataValidation>
    <dataValidation type="list" allowBlank="1" showInputMessage="1" showErrorMessage="1" sqref="A19" xr:uid="{00000000-0002-0000-0000-000002000000}">
      <formula1>$A$41:$A$42</formula1>
    </dataValidation>
    <dataValidation type="list" allowBlank="1" showInputMessage="1" showErrorMessage="1" sqref="A12:A16 B20:B27" xr:uid="{00000000-0002-0000-0000-000003000000}">
      <formula1>$B$41:$B$44</formula1>
    </dataValidation>
    <dataValidation type="list" allowBlank="1" showInputMessage="1" showErrorMessage="1" sqref="F12:F16 C20:C27" xr:uid="{00000000-0002-0000-0000-000004000000}">
      <formula1>$D$41:$D$44</formula1>
    </dataValidation>
  </dataValidations>
  <pageMargins left="0.36" right="0.14000000000000001" top="0.25" bottom="0.27" header="0.15" footer="0.01"/>
  <pageSetup paperSize="9" scale="78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invoice!$L$1:$L$51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showZeros="0" zoomScale="127" zoomScaleNormal="130" workbookViewId="0">
      <selection activeCell="I37" sqref="I37"/>
    </sheetView>
  </sheetViews>
  <sheetFormatPr defaultColWidth="9.109375" defaultRowHeight="14.4" x14ac:dyDescent="0.3"/>
  <cols>
    <col min="1" max="1" width="9.109375" style="1"/>
    <col min="2" max="2" width="27" style="1" customWidth="1"/>
    <col min="3" max="3" width="10.33203125" style="1" bestFit="1" customWidth="1"/>
    <col min="4" max="4" width="9.109375" style="1"/>
    <col min="5" max="5" width="10.44140625" style="1" customWidth="1"/>
    <col min="6" max="6" width="9.109375" style="1"/>
    <col min="7" max="8" width="11.33203125" style="1" customWidth="1"/>
    <col min="9" max="9" width="13.33203125" style="1" customWidth="1"/>
    <col min="10" max="11" width="9.109375" style="1"/>
    <col min="12" max="12" width="35.6640625" style="1" hidden="1" customWidth="1"/>
    <col min="13" max="13" width="9.109375" style="1" hidden="1" customWidth="1"/>
    <col min="14" max="14" width="9.109375" style="1" customWidth="1"/>
    <col min="15" max="15" width="10.33203125" style="1" bestFit="1" customWidth="1"/>
    <col min="16" max="16384" width="9.109375" style="1"/>
  </cols>
  <sheetData>
    <row r="1" spans="2:13" ht="32.25" customHeight="1" thickBot="1" x14ac:dyDescent="0.35">
      <c r="L1" s="43" t="s">
        <v>107</v>
      </c>
    </row>
    <row r="2" spans="2:13" ht="15" customHeight="1" x14ac:dyDescent="0.3">
      <c r="B2" s="165" t="s">
        <v>17</v>
      </c>
      <c r="C2" s="166"/>
      <c r="D2" s="166"/>
      <c r="E2" s="166"/>
      <c r="F2" s="166"/>
      <c r="G2" s="166"/>
      <c r="H2" s="166"/>
      <c r="I2" s="167"/>
      <c r="J2" s="31"/>
      <c r="L2" t="s">
        <v>39</v>
      </c>
      <c r="M2">
        <v>10</v>
      </c>
    </row>
    <row r="3" spans="2:13" ht="15.75" customHeight="1" x14ac:dyDescent="0.3">
      <c r="B3" s="168"/>
      <c r="C3" s="169"/>
      <c r="D3" s="169"/>
      <c r="E3" s="169"/>
      <c r="F3" s="169"/>
      <c r="G3" s="169"/>
      <c r="H3" s="169"/>
      <c r="I3" s="170"/>
      <c r="J3" s="31"/>
      <c r="L3" t="s">
        <v>40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32</v>
      </c>
      <c r="G4" s="8"/>
      <c r="H4" s="8"/>
      <c r="I4" s="10"/>
      <c r="L4" t="s">
        <v>41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42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43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30</v>
      </c>
      <c r="G7" s="16"/>
      <c r="H7" s="16"/>
      <c r="I7" s="17"/>
      <c r="L7" t="s">
        <v>44</v>
      </c>
      <c r="M7">
        <v>60</v>
      </c>
    </row>
    <row r="8" spans="2:13" ht="15.6" x14ac:dyDescent="0.3">
      <c r="B8" s="7">
        <f>+B10</f>
        <v>0</v>
      </c>
      <c r="C8" s="8"/>
      <c r="D8" s="8"/>
      <c r="E8" s="44" t="s">
        <v>26</v>
      </c>
      <c r="F8" s="16" t="s">
        <v>27</v>
      </c>
      <c r="G8" s="16"/>
      <c r="H8" s="16"/>
      <c r="I8" s="17"/>
      <c r="L8" t="s">
        <v>45</v>
      </c>
      <c r="M8">
        <v>70</v>
      </c>
    </row>
    <row r="9" spans="2:13" ht="15.6" x14ac:dyDescent="0.3">
      <c r="B9" s="7"/>
      <c r="C9" s="8"/>
      <c r="D9" s="8"/>
      <c r="E9" s="44" t="s">
        <v>28</v>
      </c>
      <c r="F9" s="16" t="s">
        <v>29</v>
      </c>
      <c r="G9" s="16"/>
      <c r="H9" s="16"/>
      <c r="I9" s="17"/>
      <c r="L9" t="s">
        <v>46</v>
      </c>
      <c r="M9">
        <v>80</v>
      </c>
    </row>
    <row r="10" spans="2:13" ht="16.2" thickBot="1" x14ac:dyDescent="0.35">
      <c r="B10" s="13"/>
      <c r="C10" s="14"/>
      <c r="D10" s="14"/>
      <c r="E10" s="14"/>
      <c r="F10" s="14"/>
      <c r="G10" s="14"/>
      <c r="H10" s="14"/>
      <c r="I10" s="15"/>
      <c r="L10" t="s">
        <v>82</v>
      </c>
      <c r="M10">
        <v>90</v>
      </c>
    </row>
    <row r="11" spans="2:13" ht="20.399999999999999" x14ac:dyDescent="0.35">
      <c r="B11" s="177" t="str">
        <f>+forms!A3</f>
        <v>EUROPEAN OPEN</v>
      </c>
      <c r="C11" s="178"/>
      <c r="D11" s="178"/>
      <c r="E11" s="178"/>
      <c r="F11" s="178"/>
      <c r="G11" s="178" t="str">
        <f>+forms!A4</f>
        <v>PRAGUE  2026</v>
      </c>
      <c r="H11" s="178"/>
      <c r="I11" s="183"/>
      <c r="J11" s="32"/>
      <c r="L11" t="s">
        <v>47</v>
      </c>
      <c r="M11">
        <v>100</v>
      </c>
    </row>
    <row r="12" spans="2:13" ht="20.399999999999999" x14ac:dyDescent="0.35">
      <c r="B12" s="179"/>
      <c r="C12" s="180"/>
      <c r="D12" s="180"/>
      <c r="E12" s="180"/>
      <c r="F12" s="180"/>
      <c r="G12" s="180"/>
      <c r="H12" s="180"/>
      <c r="I12" s="184"/>
      <c r="J12" s="32"/>
      <c r="K12" s="4"/>
      <c r="L12" t="s">
        <v>48</v>
      </c>
      <c r="M12">
        <v>110</v>
      </c>
    </row>
    <row r="13" spans="2:13" ht="21" thickBot="1" x14ac:dyDescent="0.4">
      <c r="B13" s="181"/>
      <c r="C13" s="182"/>
      <c r="D13" s="182"/>
      <c r="E13" s="182"/>
      <c r="F13" s="182"/>
      <c r="G13" s="182"/>
      <c r="H13" s="182"/>
      <c r="I13" s="185"/>
      <c r="J13" s="32"/>
      <c r="K13" s="4"/>
      <c r="L13" t="s">
        <v>49</v>
      </c>
      <c r="M13">
        <v>120</v>
      </c>
    </row>
    <row r="14" spans="2:13" ht="21" x14ac:dyDescent="0.4">
      <c r="B14" s="171" t="s">
        <v>13</v>
      </c>
      <c r="C14" s="172"/>
      <c r="D14" s="173" t="e">
        <f>26494000+VLOOKUP(forms!B8,L2:M51,2,0)</f>
        <v>#N/A</v>
      </c>
      <c r="E14" s="173"/>
      <c r="F14" s="35" t="s">
        <v>14</v>
      </c>
      <c r="G14" s="174">
        <f ca="1">TODAY()</f>
        <v>46127</v>
      </c>
      <c r="H14" s="174"/>
      <c r="I14" s="36"/>
      <c r="J14" s="4"/>
      <c r="L14" t="s">
        <v>50</v>
      </c>
      <c r="M14">
        <v>130</v>
      </c>
    </row>
    <row r="15" spans="2:13" ht="47.25" customHeight="1" thickBot="1" x14ac:dyDescent="0.4">
      <c r="B15" s="34"/>
      <c r="C15" s="45" t="s">
        <v>15</v>
      </c>
      <c r="D15" s="175" t="str">
        <f>+forms!B8</f>
        <v>CHOOSE YOUR FEDERATION</v>
      </c>
      <c r="E15" s="175"/>
      <c r="F15" s="175"/>
      <c r="G15" s="175"/>
      <c r="H15" s="175"/>
      <c r="I15" s="176"/>
      <c r="J15" s="4"/>
      <c r="L15" t="s">
        <v>51</v>
      </c>
      <c r="M15">
        <v>140</v>
      </c>
    </row>
    <row r="16" spans="2:13" x14ac:dyDescent="0.3">
      <c r="B16" s="158" t="str">
        <f>+forms!A17</f>
        <v>ACCOMMODATION TOURNAMENT</v>
      </c>
      <c r="C16" s="159"/>
      <c r="D16" s="159"/>
      <c r="E16" s="159"/>
      <c r="F16" s="159"/>
      <c r="G16" s="159"/>
      <c r="H16" s="159"/>
      <c r="I16" s="160"/>
      <c r="L16" t="s">
        <v>83</v>
      </c>
      <c r="M16">
        <v>150</v>
      </c>
    </row>
    <row r="17" spans="2:13" x14ac:dyDescent="0.3">
      <c r="B17" s="33" t="str">
        <f>+forms!A18</f>
        <v>HOTEL</v>
      </c>
      <c r="C17" s="162" t="s">
        <v>0</v>
      </c>
      <c r="D17" s="164" t="s">
        <v>1</v>
      </c>
      <c r="E17" s="164" t="s">
        <v>4</v>
      </c>
      <c r="F17" s="164" t="s">
        <v>5</v>
      </c>
      <c r="G17" s="164" t="s">
        <v>2</v>
      </c>
      <c r="H17" s="164" t="s">
        <v>7</v>
      </c>
      <c r="I17" s="161" t="s">
        <v>3</v>
      </c>
      <c r="L17" t="s">
        <v>52</v>
      </c>
      <c r="M17">
        <v>160</v>
      </c>
    </row>
    <row r="18" spans="2:13" x14ac:dyDescent="0.3">
      <c r="B18" s="33" t="str">
        <f>+forms!A19</f>
        <v>A category</v>
      </c>
      <c r="C18" s="163"/>
      <c r="D18" s="164"/>
      <c r="E18" s="164"/>
      <c r="F18" s="164"/>
      <c r="G18" s="164"/>
      <c r="H18" s="164"/>
      <c r="I18" s="161"/>
      <c r="L18" t="s">
        <v>53</v>
      </c>
      <c r="M18">
        <v>170</v>
      </c>
    </row>
    <row r="19" spans="2:13" x14ac:dyDescent="0.3">
      <c r="B19" s="60">
        <f>IF(forms!H20=0,0,+forms!A20)</f>
        <v>0</v>
      </c>
      <c r="C19" s="61">
        <f>+forms!B20</f>
        <v>0</v>
      </c>
      <c r="D19" s="61">
        <f>+forms!C20</f>
        <v>0</v>
      </c>
      <c r="E19" s="59">
        <f>+forms!D20</f>
        <v>0</v>
      </c>
      <c r="F19" s="59">
        <f>+forms!E20</f>
        <v>0</v>
      </c>
      <c r="G19" s="62">
        <f>+forms!F20</f>
        <v>0</v>
      </c>
      <c r="H19" s="63">
        <f>+forms!G20</f>
        <v>175</v>
      </c>
      <c r="I19" s="64">
        <f>+forms!H20</f>
        <v>0</v>
      </c>
      <c r="L19" t="s">
        <v>54</v>
      </c>
      <c r="M19">
        <v>180</v>
      </c>
    </row>
    <row r="20" spans="2:13" x14ac:dyDescent="0.3">
      <c r="B20" s="60">
        <f>IF(forms!H21=0,0,+forms!A21)</f>
        <v>0</v>
      </c>
      <c r="C20" s="61">
        <f>+forms!B21</f>
        <v>0</v>
      </c>
      <c r="D20" s="61">
        <f>+forms!C21</f>
        <v>0</v>
      </c>
      <c r="E20" s="59">
        <f>+forms!D21</f>
        <v>0</v>
      </c>
      <c r="F20" s="59">
        <f>+forms!E21</f>
        <v>0</v>
      </c>
      <c r="G20" s="62">
        <f>+forms!F21</f>
        <v>0</v>
      </c>
      <c r="H20" s="63">
        <f>+forms!G21</f>
        <v>175</v>
      </c>
      <c r="I20" s="64">
        <f>+forms!H21</f>
        <v>0</v>
      </c>
      <c r="L20" t="s">
        <v>55</v>
      </c>
      <c r="M20">
        <v>190</v>
      </c>
    </row>
    <row r="21" spans="2:13" x14ac:dyDescent="0.3">
      <c r="B21" s="60">
        <f>IF(forms!H22=0,0,+forms!A22)</f>
        <v>0</v>
      </c>
      <c r="C21" s="61">
        <f>+forms!B22</f>
        <v>0</v>
      </c>
      <c r="D21" s="61">
        <f>+forms!C22</f>
        <v>0</v>
      </c>
      <c r="E21" s="59">
        <f>+forms!D22</f>
        <v>0</v>
      </c>
      <c r="F21" s="59">
        <f>+forms!E22</f>
        <v>0</v>
      </c>
      <c r="G21" s="62">
        <f>+forms!F22</f>
        <v>0</v>
      </c>
      <c r="H21" s="63">
        <f>+forms!G22</f>
        <v>175</v>
      </c>
      <c r="I21" s="64">
        <f>+forms!H22</f>
        <v>0</v>
      </c>
      <c r="L21" t="s">
        <v>56</v>
      </c>
      <c r="M21">
        <v>200</v>
      </c>
    </row>
    <row r="22" spans="2:13" x14ac:dyDescent="0.3">
      <c r="B22" s="60">
        <f>IF(forms!H23=0,0,+forms!A23)</f>
        <v>0</v>
      </c>
      <c r="C22" s="61">
        <f>+forms!B23</f>
        <v>0</v>
      </c>
      <c r="D22" s="61">
        <f>+forms!C23</f>
        <v>0</v>
      </c>
      <c r="E22" s="59">
        <f>+forms!D23</f>
        <v>0</v>
      </c>
      <c r="F22" s="59">
        <f>+forms!E23</f>
        <v>0</v>
      </c>
      <c r="G22" s="62">
        <f>+forms!F23</f>
        <v>0</v>
      </c>
      <c r="H22" s="63">
        <f>+forms!G23</f>
        <v>175</v>
      </c>
      <c r="I22" s="64">
        <f>+forms!H23</f>
        <v>0</v>
      </c>
      <c r="L22" t="s">
        <v>57</v>
      </c>
      <c r="M22">
        <v>210</v>
      </c>
    </row>
    <row r="23" spans="2:13" x14ac:dyDescent="0.3">
      <c r="B23" s="60">
        <f>IF(forms!H24=0,0,+forms!A24)</f>
        <v>0</v>
      </c>
      <c r="C23" s="61">
        <f>+forms!B24</f>
        <v>0</v>
      </c>
      <c r="D23" s="61">
        <f>+forms!C24</f>
        <v>0</v>
      </c>
      <c r="E23" s="59">
        <f>+forms!D24</f>
        <v>0</v>
      </c>
      <c r="F23" s="59">
        <f>+forms!E24</f>
        <v>0</v>
      </c>
      <c r="G23" s="62">
        <f>+forms!F24</f>
        <v>0</v>
      </c>
      <c r="H23" s="63">
        <f>+forms!G24</f>
        <v>145</v>
      </c>
      <c r="I23" s="64">
        <f>+forms!H24</f>
        <v>0</v>
      </c>
      <c r="L23" t="s">
        <v>58</v>
      </c>
      <c r="M23">
        <v>220</v>
      </c>
    </row>
    <row r="24" spans="2:13" ht="15.75" customHeight="1" x14ac:dyDescent="0.3">
      <c r="B24" s="60">
        <f>IF(forms!H25=0,0,+forms!A25)</f>
        <v>0</v>
      </c>
      <c r="C24" s="61">
        <f>+forms!B25</f>
        <v>0</v>
      </c>
      <c r="D24" s="61">
        <f>+forms!C25</f>
        <v>0</v>
      </c>
      <c r="E24" s="59">
        <f>+forms!D25</f>
        <v>0</v>
      </c>
      <c r="F24" s="59">
        <f>+forms!E25</f>
        <v>0</v>
      </c>
      <c r="G24" s="62">
        <f>+forms!F25</f>
        <v>0</v>
      </c>
      <c r="H24" s="63">
        <f>+forms!G25</f>
        <v>145</v>
      </c>
      <c r="I24" s="64">
        <f>+forms!H25</f>
        <v>0</v>
      </c>
      <c r="L24" t="s">
        <v>59</v>
      </c>
      <c r="M24">
        <v>230</v>
      </c>
    </row>
    <row r="25" spans="2:13" x14ac:dyDescent="0.3">
      <c r="B25" s="60">
        <f>IF(forms!H26=0,0,+forms!A26)</f>
        <v>0</v>
      </c>
      <c r="C25" s="61">
        <f>+forms!B26</f>
        <v>0</v>
      </c>
      <c r="D25" s="61">
        <f>+forms!C26</f>
        <v>0</v>
      </c>
      <c r="E25" s="59">
        <f>+forms!D26</f>
        <v>0</v>
      </c>
      <c r="F25" s="59">
        <f>+forms!E26</f>
        <v>0</v>
      </c>
      <c r="G25" s="62">
        <f>+forms!F26</f>
        <v>0</v>
      </c>
      <c r="H25" s="63">
        <f>+forms!G26</f>
        <v>145</v>
      </c>
      <c r="I25" s="64">
        <f>+forms!H26</f>
        <v>0</v>
      </c>
      <c r="L25" t="s">
        <v>60</v>
      </c>
      <c r="M25">
        <v>240</v>
      </c>
    </row>
    <row r="26" spans="2:13" x14ac:dyDescent="0.3">
      <c r="B26" s="60">
        <f>IF(forms!H27=0,0,+forms!A27)</f>
        <v>0</v>
      </c>
      <c r="C26" s="61">
        <f>+forms!B27</f>
        <v>0</v>
      </c>
      <c r="D26" s="61">
        <f>+forms!C27</f>
        <v>0</v>
      </c>
      <c r="E26" s="59">
        <f>+forms!D27</f>
        <v>0</v>
      </c>
      <c r="F26" s="59">
        <f>+forms!E27</f>
        <v>0</v>
      </c>
      <c r="G26" s="62">
        <f>+forms!F27</f>
        <v>0</v>
      </c>
      <c r="H26" s="63">
        <f>+forms!G27</f>
        <v>145</v>
      </c>
      <c r="I26" s="64">
        <f>+forms!H27</f>
        <v>0</v>
      </c>
      <c r="L26" t="s">
        <v>94</v>
      </c>
      <c r="M26">
        <v>250</v>
      </c>
    </row>
    <row r="27" spans="2:13" ht="15" thickBot="1" x14ac:dyDescent="0.35">
      <c r="B27" s="186" t="str">
        <f>+forms!A28</f>
        <v>ACCOMMODATION TOURNAMENT TOTAL</v>
      </c>
      <c r="C27" s="187"/>
      <c r="D27" s="187"/>
      <c r="E27" s="187"/>
      <c r="F27" s="187"/>
      <c r="G27" s="187"/>
      <c r="H27" s="188"/>
      <c r="I27" s="65">
        <f>+forms!H28</f>
        <v>0</v>
      </c>
      <c r="K27" s="30"/>
      <c r="L27" t="s">
        <v>95</v>
      </c>
      <c r="M27">
        <v>260</v>
      </c>
    </row>
    <row r="28" spans="2:13" ht="52.95" customHeight="1" x14ac:dyDescent="0.3">
      <c r="B28" s="192" t="str">
        <f>+forms!A29</f>
        <v>MEALS</v>
      </c>
      <c r="C28" s="193"/>
      <c r="D28" s="193"/>
      <c r="E28" s="194"/>
      <c r="F28" s="52" t="str">
        <f>+forms!E29</f>
        <v>No. of lunch boxes in the venue</v>
      </c>
      <c r="G28" s="52" t="str">
        <f>+forms!F29</f>
        <v>No. of lunches in hotel</v>
      </c>
      <c r="H28" s="52" t="str">
        <f>+forms!G29</f>
        <v>No. of dinners in hotel</v>
      </c>
      <c r="I28" s="69" t="str">
        <f>+forms!H29</f>
        <v>TOTAL €</v>
      </c>
      <c r="L28" t="s">
        <v>96</v>
      </c>
      <c r="M28">
        <v>270</v>
      </c>
    </row>
    <row r="29" spans="2:13" ht="14.4" customHeight="1" x14ac:dyDescent="0.3">
      <c r="B29" s="195">
        <f>+forms!A31</f>
        <v>46198</v>
      </c>
      <c r="C29" s="196"/>
      <c r="D29" s="197"/>
      <c r="E29" s="66">
        <f>+forms!C31</f>
        <v>46198</v>
      </c>
      <c r="F29" s="67">
        <f>+forms!E31</f>
        <v>0</v>
      </c>
      <c r="G29" s="67">
        <f>+forms!F31</f>
        <v>0</v>
      </c>
      <c r="H29" s="67">
        <f>+forms!G31</f>
        <v>0</v>
      </c>
      <c r="I29" s="64">
        <f>+forms!H31</f>
        <v>0</v>
      </c>
      <c r="L29" t="s">
        <v>61</v>
      </c>
      <c r="M29" s="1">
        <v>280</v>
      </c>
    </row>
    <row r="30" spans="2:13" x14ac:dyDescent="0.3">
      <c r="B30" s="195">
        <f>+forms!A32</f>
        <v>46199</v>
      </c>
      <c r="C30" s="196"/>
      <c r="D30" s="197"/>
      <c r="E30" s="66">
        <f>+forms!C32</f>
        <v>46199</v>
      </c>
      <c r="F30" s="67">
        <f>+forms!E32</f>
        <v>0</v>
      </c>
      <c r="G30" s="67">
        <f>+forms!F32</f>
        <v>0</v>
      </c>
      <c r="H30" s="67">
        <f>+forms!G32</f>
        <v>0</v>
      </c>
      <c r="I30" s="64">
        <f>+forms!H32</f>
        <v>0</v>
      </c>
      <c r="L30" t="s">
        <v>97</v>
      </c>
      <c r="M30">
        <v>290</v>
      </c>
    </row>
    <row r="31" spans="2:13" x14ac:dyDescent="0.3">
      <c r="B31" s="195">
        <f>+forms!A33</f>
        <v>46200</v>
      </c>
      <c r="C31" s="196"/>
      <c r="D31" s="197"/>
      <c r="E31" s="66">
        <f>+forms!C33</f>
        <v>46200</v>
      </c>
      <c r="F31" s="67">
        <f>+forms!E33</f>
        <v>0</v>
      </c>
      <c r="G31" s="67">
        <f>+forms!F33</f>
        <v>0</v>
      </c>
      <c r="H31" s="67">
        <f>+forms!G33</f>
        <v>0</v>
      </c>
      <c r="I31" s="64">
        <f>+forms!H33</f>
        <v>0</v>
      </c>
      <c r="L31" t="s">
        <v>62</v>
      </c>
      <c r="M31">
        <v>300</v>
      </c>
    </row>
    <row r="32" spans="2:13" x14ac:dyDescent="0.3">
      <c r="B32" s="195">
        <f>+forms!A34</f>
        <v>46201</v>
      </c>
      <c r="C32" s="196"/>
      <c r="D32" s="197"/>
      <c r="E32" s="66">
        <f>+forms!C34</f>
        <v>46201</v>
      </c>
      <c r="F32" s="67">
        <f>+forms!E34</f>
        <v>0</v>
      </c>
      <c r="G32" s="67">
        <f>+forms!F34</f>
        <v>0</v>
      </c>
      <c r="H32" s="67">
        <f>+forms!G34</f>
        <v>0</v>
      </c>
      <c r="I32" s="64">
        <f>+forms!H34</f>
        <v>0</v>
      </c>
      <c r="L32" t="s">
        <v>84</v>
      </c>
      <c r="M32">
        <v>310</v>
      </c>
    </row>
    <row r="33" spans="1:13" x14ac:dyDescent="0.3">
      <c r="A33" s="73"/>
      <c r="B33" s="198" t="str">
        <f>+forms!A35</f>
        <v>TOURNAMENT MEALS TOTAL</v>
      </c>
      <c r="C33" s="199"/>
      <c r="D33" s="199"/>
      <c r="E33" s="199"/>
      <c r="F33" s="199"/>
      <c r="G33" s="199"/>
      <c r="H33" s="199"/>
      <c r="I33" s="72">
        <f>+forms!H35</f>
        <v>0</v>
      </c>
      <c r="L33" t="s">
        <v>85</v>
      </c>
      <c r="M33">
        <v>320</v>
      </c>
    </row>
    <row r="34" spans="1:13" ht="15" customHeight="1" x14ac:dyDescent="0.3">
      <c r="A34" s="73"/>
      <c r="B34" s="209" t="str">
        <f>+forms!A36</f>
        <v>Service fee (TOURNAMENT) - No. of persons</v>
      </c>
      <c r="C34" s="210"/>
      <c r="D34" s="210"/>
      <c r="E34" s="210"/>
      <c r="F34" s="210"/>
      <c r="G34" s="210"/>
      <c r="H34" s="71">
        <f>+forms!F36</f>
        <v>0</v>
      </c>
      <c r="I34" s="72">
        <f>+forms!H36</f>
        <v>0</v>
      </c>
      <c r="J34" s="30"/>
      <c r="L34" t="s">
        <v>86</v>
      </c>
      <c r="M34" s="1">
        <v>330</v>
      </c>
    </row>
    <row r="35" spans="1:13" x14ac:dyDescent="0.3">
      <c r="A35" s="73"/>
      <c r="B35" s="209" t="s">
        <v>91</v>
      </c>
      <c r="C35" s="210"/>
      <c r="D35" s="210"/>
      <c r="E35" s="210"/>
      <c r="F35" s="210"/>
      <c r="G35" s="210"/>
      <c r="H35" s="71">
        <f>+forms!F37</f>
        <v>0</v>
      </c>
      <c r="I35" s="72">
        <f>+forms!H37</f>
        <v>0</v>
      </c>
      <c r="J35" s="30"/>
      <c r="L35" t="s">
        <v>63</v>
      </c>
      <c r="M35">
        <v>340</v>
      </c>
    </row>
    <row r="36" spans="1:13" ht="15" customHeight="1" x14ac:dyDescent="0.3">
      <c r="A36" s="73"/>
      <c r="B36" s="211" t="str">
        <f>+forms!A38</f>
        <v>TOTAL</v>
      </c>
      <c r="C36" s="211"/>
      <c r="D36" s="211"/>
      <c r="E36" s="211"/>
      <c r="F36" s="211"/>
      <c r="G36" s="211"/>
      <c r="H36" s="198"/>
      <c r="I36" s="72">
        <f>+forms!H38</f>
        <v>0</v>
      </c>
      <c r="J36" s="30"/>
      <c r="L36" t="s">
        <v>64</v>
      </c>
      <c r="M36">
        <v>350</v>
      </c>
    </row>
    <row r="37" spans="1:13" x14ac:dyDescent="0.3">
      <c r="A37" s="73"/>
      <c r="B37" s="204" t="s">
        <v>77</v>
      </c>
      <c r="C37" s="204"/>
      <c r="D37" s="204"/>
      <c r="E37" s="204"/>
      <c r="F37" s="204"/>
      <c r="G37" s="204"/>
      <c r="H37" s="205"/>
      <c r="I37" s="74">
        <f>+I36</f>
        <v>0</v>
      </c>
      <c r="J37" s="30"/>
      <c r="L37" t="s">
        <v>80</v>
      </c>
      <c r="M37">
        <v>360</v>
      </c>
    </row>
    <row r="38" spans="1:13" ht="15" thickBot="1" x14ac:dyDescent="0.35">
      <c r="B38" s="206" t="s">
        <v>78</v>
      </c>
      <c r="C38" s="207"/>
      <c r="D38" s="207"/>
      <c r="E38" s="207"/>
      <c r="F38" s="207"/>
      <c r="G38" s="207"/>
      <c r="H38" s="208"/>
      <c r="I38" s="68">
        <f>IF(I37&gt;I36,I37-I36,0)</f>
        <v>0</v>
      </c>
      <c r="J38" s="30"/>
      <c r="L38" t="s">
        <v>65</v>
      </c>
      <c r="M38">
        <v>370</v>
      </c>
    </row>
    <row r="39" spans="1:13" ht="15" thickBot="1" x14ac:dyDescent="0.35">
      <c r="B39" s="189" t="s">
        <v>79</v>
      </c>
      <c r="C39" s="190"/>
      <c r="D39" s="190"/>
      <c r="E39" s="190"/>
      <c r="F39" s="190"/>
      <c r="G39" s="190"/>
      <c r="H39" s="191"/>
      <c r="I39" s="68">
        <f ca="1">IF(G14&lt;44736,0,IF(I36&gt;I37,I36-I37,0))</f>
        <v>0</v>
      </c>
      <c r="J39" s="30"/>
      <c r="L39" t="s">
        <v>66</v>
      </c>
      <c r="M39">
        <v>380</v>
      </c>
    </row>
    <row r="40" spans="1:13" x14ac:dyDescent="0.3">
      <c r="B40" s="2"/>
      <c r="F40" s="47"/>
      <c r="G40" s="47"/>
      <c r="H40" s="47"/>
      <c r="I40" s="47"/>
      <c r="J40" s="30"/>
      <c r="L40" t="s">
        <v>87</v>
      </c>
      <c r="M40">
        <v>390</v>
      </c>
    </row>
    <row r="41" spans="1:13" ht="15" thickBot="1" x14ac:dyDescent="0.35">
      <c r="L41" t="s">
        <v>67</v>
      </c>
      <c r="M41">
        <v>400</v>
      </c>
    </row>
    <row r="42" spans="1:13" ht="26.4" thickBot="1" x14ac:dyDescent="0.55000000000000004">
      <c r="B42" s="200" t="s">
        <v>6</v>
      </c>
      <c r="C42" s="201"/>
      <c r="D42" s="202">
        <f>+I36</f>
        <v>0</v>
      </c>
      <c r="E42" s="203"/>
      <c r="G42" s="4"/>
      <c r="H42" s="4"/>
      <c r="I42" s="4"/>
      <c r="J42" s="4"/>
      <c r="L42" t="s">
        <v>68</v>
      </c>
      <c r="M42">
        <v>410</v>
      </c>
    </row>
    <row r="43" spans="1:13" x14ac:dyDescent="0.3">
      <c r="G43" s="4"/>
      <c r="H43" s="4"/>
      <c r="I43" s="4"/>
      <c r="J43" s="4"/>
      <c r="L43" t="s">
        <v>69</v>
      </c>
      <c r="M43">
        <v>420</v>
      </c>
    </row>
    <row r="44" spans="1:13" x14ac:dyDescent="0.3">
      <c r="G44" s="4"/>
      <c r="H44" s="4"/>
      <c r="L44" t="s">
        <v>70</v>
      </c>
      <c r="M44">
        <v>430</v>
      </c>
    </row>
    <row r="45" spans="1:13" x14ac:dyDescent="0.3">
      <c r="L45" t="s">
        <v>71</v>
      </c>
      <c r="M45">
        <v>440</v>
      </c>
    </row>
    <row r="46" spans="1:13" x14ac:dyDescent="0.3">
      <c r="G46" s="5"/>
      <c r="H46" s="5"/>
      <c r="L46" t="s">
        <v>72</v>
      </c>
      <c r="M46">
        <v>450</v>
      </c>
    </row>
    <row r="47" spans="1:13" ht="15.6" x14ac:dyDescent="0.3">
      <c r="B47" s="75">
        <f>+forms!M28</f>
        <v>0</v>
      </c>
      <c r="G47" s="6" t="s">
        <v>16</v>
      </c>
      <c r="L47" t="s">
        <v>73</v>
      </c>
      <c r="M47">
        <v>460</v>
      </c>
    </row>
    <row r="48" spans="1:13" x14ac:dyDescent="0.3">
      <c r="L48" t="s">
        <v>74</v>
      </c>
      <c r="M48">
        <v>470</v>
      </c>
    </row>
    <row r="49" spans="12:13" x14ac:dyDescent="0.3">
      <c r="L49" t="s">
        <v>75</v>
      </c>
      <c r="M49" s="1">
        <v>480</v>
      </c>
    </row>
    <row r="50" spans="12:13" x14ac:dyDescent="0.3">
      <c r="L50" t="s">
        <v>76</v>
      </c>
      <c r="M50" s="1">
        <v>490</v>
      </c>
    </row>
    <row r="51" spans="12:13" x14ac:dyDescent="0.3">
      <c r="L51" s="1" t="s">
        <v>88</v>
      </c>
      <c r="M51" s="1">
        <v>500</v>
      </c>
    </row>
  </sheetData>
  <sheetProtection algorithmName="SHA-512" hashValue="LKgtPPTQxsUD79ETUv/6Iha549K6/gWJkrUxqghdC8IW9kOIJgyjZfwgnMG3w/zWov3kbocIS3kBUS3uk4ytiw==" saltValue="FLDGMwBjHjH4ZvrGuRveSQ==" spinCount="100000" sheet="1" selectLockedCells="1"/>
  <sortState xmlns:xlrd2="http://schemas.microsoft.com/office/spreadsheetml/2017/richdata2" ref="L2:M40">
    <sortCondition ref="M2:M40"/>
  </sortState>
  <mergeCells count="30">
    <mergeCell ref="B42:C42"/>
    <mergeCell ref="D42:E42"/>
    <mergeCell ref="B37:H37"/>
    <mergeCell ref="B38:H38"/>
    <mergeCell ref="B34:G34"/>
    <mergeCell ref="B35:G35"/>
    <mergeCell ref="B36:H36"/>
    <mergeCell ref="B27:H27"/>
    <mergeCell ref="B39:H39"/>
    <mergeCell ref="B28:E28"/>
    <mergeCell ref="B29:D29"/>
    <mergeCell ref="B30:D30"/>
    <mergeCell ref="B31:D31"/>
    <mergeCell ref="B32:D32"/>
    <mergeCell ref="B33:H33"/>
    <mergeCell ref="B2:I3"/>
    <mergeCell ref="B14:C14"/>
    <mergeCell ref="D14:E14"/>
    <mergeCell ref="G14:H14"/>
    <mergeCell ref="D15:I15"/>
    <mergeCell ref="B11:F13"/>
    <mergeCell ref="G11:I13"/>
    <mergeCell ref="B16:I16"/>
    <mergeCell ref="I17:I18"/>
    <mergeCell ref="C17:C18"/>
    <mergeCell ref="D17:D18"/>
    <mergeCell ref="E17:E18"/>
    <mergeCell ref="F17:F18"/>
    <mergeCell ref="G17:G18"/>
    <mergeCell ref="H17:H18"/>
  </mergeCells>
  <dataValidations count="2">
    <dataValidation imeMode="off" allowBlank="1" showInputMessage="1" showErrorMessage="1" sqref="E4:F9 B2 I14:J15 D14:D15 B14:B16 C15 B4:B10 B42:B43 D42 B41:E41 F42:I42 I43 G43:H44" xr:uid="{00000000-0002-0000-0100-000000000000}"/>
    <dataValidation type="list" allowBlank="1" showInputMessage="1" showErrorMessage="1" sqref="C19:I26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2025-06-27T10:13:10Z</cp:lastPrinted>
  <dcterms:created xsi:type="dcterms:W3CDTF">2012-01-10T18:33:01Z</dcterms:created>
  <dcterms:modified xsi:type="dcterms:W3CDTF">2026-04-15T08:15:08Z</dcterms:modified>
</cp:coreProperties>
</file>