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asmina\Documents\IMPOL\IMPOL 2022\KOPER\"/>
    </mc:Choice>
  </mc:AlternateContent>
  <xr:revisionPtr revIDLastSave="0" documentId="13_ncr:1_{773CB983-8809-4E1F-AE24-E6837514CD5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ESERVATIONS" sheetId="1" r:id="rId1"/>
    <sheet name="PROFORMA INVOICE" sheetId="2" r:id="rId2"/>
  </sheets>
  <definedNames>
    <definedName name="_xlnm.Print_Area" localSheetId="0">RESERVATIONS!$A$1:$I$66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E16" i="2"/>
  <c r="F16" i="2" s="1"/>
  <c r="E23" i="2"/>
  <c r="E22" i="2"/>
  <c r="E21" i="2"/>
  <c r="F21" i="2" s="1"/>
  <c r="E19" i="2"/>
  <c r="E18" i="2"/>
  <c r="F18" i="2" s="1"/>
  <c r="E17" i="2"/>
  <c r="F17" i="2" s="1"/>
  <c r="E15" i="2"/>
  <c r="E14" i="2"/>
  <c r="F14" i="2" s="1"/>
  <c r="E24" i="2"/>
  <c r="F24" i="2" s="1"/>
  <c r="F22" i="2"/>
  <c r="E28" i="2"/>
  <c r="F28" i="2" s="1"/>
  <c r="E27" i="2"/>
  <c r="F27" i="2" s="1"/>
  <c r="G58" i="1"/>
  <c r="G57" i="1"/>
  <c r="G54" i="1"/>
  <c r="G55" i="1"/>
  <c r="G56" i="1"/>
  <c r="G53" i="1"/>
  <c r="G42" i="1"/>
  <c r="H14" i="1"/>
  <c r="B27" i="2"/>
  <c r="B32" i="2"/>
  <c r="B31" i="2"/>
  <c r="B37" i="2"/>
  <c r="F15" i="2"/>
  <c r="F19" i="2"/>
  <c r="E34" i="2"/>
  <c r="F34" i="2" s="1"/>
  <c r="E35" i="2"/>
  <c r="F35" i="2" s="1"/>
  <c r="E37" i="2"/>
  <c r="F37" i="2" s="1"/>
  <c r="G63" i="1"/>
  <c r="H30" i="1"/>
  <c r="H31" i="1"/>
  <c r="H32" i="1"/>
  <c r="H29" i="1"/>
  <c r="H15" i="1"/>
  <c r="H16" i="1"/>
  <c r="H17" i="1"/>
  <c r="H18" i="1"/>
  <c r="H19" i="1"/>
  <c r="F21" i="1"/>
  <c r="G10" i="2"/>
  <c r="F8" i="2"/>
  <c r="F7" i="2"/>
  <c r="F6" i="2"/>
  <c r="B35" i="2"/>
  <c r="B34" i="2"/>
  <c r="B28" i="2"/>
  <c r="B22" i="2"/>
  <c r="B21" i="2"/>
  <c r="B16" i="2"/>
  <c r="B15" i="2"/>
  <c r="B19" i="1"/>
  <c r="G43" i="1"/>
  <c r="G48" i="1"/>
  <c r="G47" i="1"/>
  <c r="G44" i="1"/>
  <c r="G46" i="1"/>
  <c r="G19" i="2" l="1"/>
  <c r="G22" i="2"/>
  <c r="G17" i="2"/>
  <c r="G15" i="2"/>
  <c r="F23" i="2"/>
  <c r="G23" i="2" s="1"/>
  <c r="G21" i="2"/>
  <c r="H21" i="2" s="1"/>
  <c r="G14" i="2"/>
  <c r="H14" i="2" s="1"/>
  <c r="G24" i="2"/>
  <c r="G27" i="2"/>
  <c r="G18" i="2"/>
  <c r="G28" i="2"/>
  <c r="H28" i="2" s="1"/>
  <c r="G16" i="2"/>
  <c r="H31" i="2"/>
  <c r="H32" i="2"/>
  <c r="G37" i="2"/>
  <c r="H37" i="2" s="1"/>
  <c r="G34" i="2"/>
  <c r="H34" i="2" s="1"/>
  <c r="G35" i="2"/>
  <c r="H35" i="2" s="1"/>
  <c r="H27" i="2"/>
  <c r="H22" i="2"/>
  <c r="H15" i="2"/>
  <c r="H16" i="2"/>
  <c r="G49" i="1"/>
  <c r="I37" i="2" l="1"/>
  <c r="I26" i="2" s="1"/>
  <c r="I31" i="2" s="1"/>
  <c r="E31" i="2"/>
  <c r="F31" i="2" s="1"/>
  <c r="E32" i="2"/>
  <c r="F32" i="2" s="1"/>
  <c r="G61" i="1"/>
  <c r="G60" i="1"/>
  <c r="F35" i="1"/>
  <c r="F36" i="1"/>
  <c r="F37" i="1"/>
  <c r="F34" i="1"/>
  <c r="F22" i="1"/>
  <c r="F23" i="1"/>
  <c r="F24" i="1"/>
  <c r="F25" i="1"/>
  <c r="F26" i="1"/>
  <c r="B32" i="1"/>
  <c r="G32" i="2" l="1"/>
  <c r="B29" i="1"/>
  <c r="B22" i="1"/>
  <c r="H22" i="1" s="1"/>
  <c r="B14" i="1"/>
  <c r="B34" i="1"/>
  <c r="H34" i="1"/>
  <c r="B21" i="1"/>
  <c r="H21" i="1" s="1"/>
  <c r="B36" i="1"/>
  <c r="B35" i="1"/>
  <c r="H35" i="1"/>
  <c r="B26" i="1"/>
  <c r="H26" i="1" s="1"/>
  <c r="B18" i="1"/>
  <c r="B25" i="1"/>
  <c r="H25" i="1" s="1"/>
  <c r="B17" i="1"/>
  <c r="B16" i="1"/>
  <c r="B37" i="1"/>
  <c r="H37" i="1" s="1"/>
  <c r="B24" i="1"/>
  <c r="H24" i="1" s="1"/>
  <c r="B31" i="1"/>
  <c r="B15" i="1"/>
  <c r="B23" i="1"/>
  <c r="H23" i="1" s="1"/>
  <c r="B30" i="1"/>
  <c r="B24" i="2" l="1"/>
  <c r="H24" i="2" s="1"/>
  <c r="H36" i="1"/>
  <c r="B38" i="1"/>
  <c r="B17" i="2"/>
  <c r="H17" i="2" s="1"/>
  <c r="B19" i="2"/>
  <c r="H19" i="2" s="1"/>
  <c r="B23" i="2"/>
  <c r="H23" i="2" s="1"/>
  <c r="B18" i="2"/>
  <c r="H18" i="2" s="1"/>
  <c r="H29" i="2" l="1"/>
  <c r="I25" i="2" s="1"/>
  <c r="H38" i="1"/>
  <c r="H64" i="1" s="1"/>
  <c r="I30" i="2" l="1"/>
  <c r="H40" i="2" s="1"/>
  <c r="H39" i="2"/>
  <c r="G31" i="2"/>
  <c r="H41" i="2" l="1"/>
</calcChain>
</file>

<file path=xl/sharedStrings.xml><?xml version="1.0" encoding="utf-8"?>
<sst xmlns="http://schemas.openxmlformats.org/spreadsheetml/2006/main" count="146" uniqueCount="86">
  <si>
    <t>nr.of persons</t>
  </si>
  <si>
    <t>arrival</t>
  </si>
  <si>
    <t>departure</t>
  </si>
  <si>
    <t>EUR</t>
  </si>
  <si>
    <t>total amount</t>
  </si>
  <si>
    <t>nights</t>
  </si>
  <si>
    <t>EUR/day</t>
  </si>
  <si>
    <t>nr.of days</t>
  </si>
  <si>
    <t xml:space="preserve">Price </t>
  </si>
  <si>
    <t>TAX 9,5%</t>
  </si>
  <si>
    <t>Price with TAX</t>
  </si>
  <si>
    <t>Total</t>
  </si>
  <si>
    <t>Street *</t>
  </si>
  <si>
    <t>Postal code and city*</t>
  </si>
  <si>
    <t>Tax number:*</t>
  </si>
  <si>
    <t xml:space="preserve">CLUB/FEDERATION </t>
  </si>
  <si>
    <t>persons</t>
  </si>
  <si>
    <t>TOTAL ACCOMODATION</t>
  </si>
  <si>
    <t>number of lunches in the venue</t>
  </si>
  <si>
    <t>number of lunches in hotel</t>
  </si>
  <si>
    <t>number of dinners in hotel</t>
  </si>
  <si>
    <t>NUMBER OF PCR TESTS</t>
  </si>
  <si>
    <t>NUMBER OF HAG TESTS</t>
  </si>
  <si>
    <t>Arrival day</t>
  </si>
  <si>
    <t>Thursday, 27.10.2022</t>
  </si>
  <si>
    <t>Friday, 28.10.2022</t>
  </si>
  <si>
    <t>Saturday, 29.10.2022</t>
  </si>
  <si>
    <t>airport</t>
  </si>
  <si>
    <t>Departure day</t>
  </si>
  <si>
    <t>Sunday, 30.10.2022</t>
  </si>
  <si>
    <t>Monday, 31.10.2022</t>
  </si>
  <si>
    <t>Thuesday, 01.11.2022</t>
  </si>
  <si>
    <t>TOTAL TRANSPORTATION</t>
  </si>
  <si>
    <t>TOTAL FOR PAYMENT</t>
  </si>
  <si>
    <t>Single room package 3 days</t>
  </si>
  <si>
    <t>Double room package 3 days</t>
  </si>
  <si>
    <t>Triple room package 3 days</t>
  </si>
  <si>
    <t>Arrivals</t>
  </si>
  <si>
    <t>Departures</t>
  </si>
  <si>
    <t>ACCOMODATION</t>
  </si>
  <si>
    <t>TRANSPORTATION</t>
  </si>
  <si>
    <t>nr.of persons/boards</t>
  </si>
  <si>
    <t>Lunches</t>
  </si>
  <si>
    <t>Dinners</t>
  </si>
  <si>
    <t>COVID TESTS</t>
  </si>
  <si>
    <t>PCR</t>
  </si>
  <si>
    <t>HAG</t>
  </si>
  <si>
    <t>ADRIA ANKARAN *** mobile ho.</t>
  </si>
  <si>
    <t>ADRIA ANKARAN **** suits, villas</t>
  </si>
  <si>
    <t>Single room daily</t>
  </si>
  <si>
    <t>Double room daily</t>
  </si>
  <si>
    <t>Triple room daily</t>
  </si>
  <si>
    <t>VAT:</t>
  </si>
  <si>
    <t>RESERVATION FORM</t>
  </si>
  <si>
    <t xml:space="preserve">SEND ENTRY FORM TO ecupkoper@gmail.com </t>
  </si>
  <si>
    <t>DEADLINE:</t>
  </si>
  <si>
    <t>FILL IN GREY FIELDS</t>
  </si>
  <si>
    <t>Wednesday, 02.11.2022</t>
  </si>
  <si>
    <t>SINGLE ROOM, package 3 days</t>
  </si>
  <si>
    <t>DOUBLE ROOM, package 3 days</t>
  </si>
  <si>
    <t>TRIPLE ROOM, package 3 days</t>
  </si>
  <si>
    <t>SINGLE ROOM, daily</t>
  </si>
  <si>
    <t>DOUBLE ROOM, daily</t>
  </si>
  <si>
    <t>TRIPLE ROOM, daily</t>
  </si>
  <si>
    <t>ADRIA ANKARAN ****, suits, app, villas</t>
  </si>
  <si>
    <t>ORDER OF ACCOMODATION ECUP</t>
  </si>
  <si>
    <t>ADRIA ANKARAN *** mobile homes</t>
  </si>
  <si>
    <t>ORDER OF MEALS HB/FB</t>
  </si>
  <si>
    <t>HOTEL, TRANSPORTATION, MEALS, COVID TESTS, TC</t>
  </si>
  <si>
    <t>Ljubljana, SLO</t>
  </si>
  <si>
    <t>Trieste, ITA</t>
  </si>
  <si>
    <t>EJU FEE - ATHLETES</t>
  </si>
  <si>
    <t>number</t>
  </si>
  <si>
    <t>EJU FEE</t>
  </si>
  <si>
    <t>TAX 22%</t>
  </si>
  <si>
    <t>ORDER OF TRANSPORTATIONS</t>
  </si>
  <si>
    <t>SWIFT: KBMASI2X</t>
  </si>
  <si>
    <t>Recipient: MIGROS, Cvetka Ocko S.P., Ljubljanska cesta 9, 2310 Slovenska Bistrica</t>
  </si>
  <si>
    <t>Bank: Nova KBM d.d., Vita Kraigherja 4, 2505 Maribor</t>
  </si>
  <si>
    <t>SUBJECT: ECUP KOPER 2022 - "NAME OF THE TEAM"</t>
  </si>
  <si>
    <t>Payment can be done on spot or</t>
  </si>
  <si>
    <t>by bank to following account, till 29th of September:</t>
  </si>
  <si>
    <r>
      <t xml:space="preserve">Please don't make payment before you get confirmation by the organizer!                                                                                                                                      </t>
    </r>
    <r>
      <rPr>
        <b/>
        <sz val="10"/>
        <color rgb="FF0070C0"/>
        <rFont val="Cambria"/>
        <family val="1"/>
        <charset val="238"/>
      </rPr>
      <t>ONLY CLUBS/FEDERATIONS CAN MAKE PAYMENTS - NOT PARENTS OR ATHLETES</t>
    </r>
  </si>
  <si>
    <t>INVOICE SAMPLE</t>
  </si>
  <si>
    <t>IBAN: SI56044800110543229</t>
  </si>
  <si>
    <t xml:space="preserve">HB/FB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</si>
</sst>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0]General"/>
  </numFmts>
  <fonts count="26" x14ac:knownFonts="1">
    <font>
      <sz val="10"/>
      <color rgb="FF000000"/>
      <name val="Arial"/>
    </font>
    <font>
      <sz val="10"/>
      <name val="Cambria"/>
      <family val="1"/>
      <charset val="238"/>
    </font>
    <font>
      <b/>
      <sz val="12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4"/>
      <name val="Cambria"/>
      <family val="1"/>
      <charset val="238"/>
    </font>
    <font>
      <b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9"/>
      <name val="Cambria"/>
      <family val="1"/>
      <charset val="238"/>
    </font>
    <font>
      <sz val="9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2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color theme="0"/>
      <name val="Cambria"/>
      <family val="1"/>
      <charset val="238"/>
    </font>
    <font>
      <sz val="14"/>
      <color theme="0"/>
      <name val="Cambria"/>
      <family val="1"/>
      <charset val="238"/>
    </font>
    <font>
      <b/>
      <sz val="8"/>
      <name val="Cambria"/>
      <family val="1"/>
      <charset val="238"/>
    </font>
    <font>
      <b/>
      <sz val="25"/>
      <color rgb="FFC00000"/>
      <name val="Cambria"/>
      <family val="1"/>
      <charset val="238"/>
    </font>
    <font>
      <sz val="10"/>
      <color rgb="FFFF0000"/>
      <name val="Cambria"/>
      <family val="1"/>
      <charset val="238"/>
    </font>
    <font>
      <b/>
      <sz val="10"/>
      <color theme="0" tint="-0.34998626667073579"/>
      <name val="Cambria"/>
      <family val="1"/>
      <charset val="238"/>
    </font>
    <font>
      <b/>
      <sz val="10"/>
      <color theme="0"/>
      <name val="Cambria"/>
      <family val="1"/>
      <charset val="238"/>
    </font>
    <font>
      <b/>
      <sz val="12"/>
      <color rgb="FF00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rgb="FF0070C0"/>
      <name val="Cambria"/>
      <family val="1"/>
      <charset val="238"/>
    </font>
    <font>
      <b/>
      <sz val="14"/>
      <color theme="0"/>
      <name val="Cambria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DCFF97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F2FFD9"/>
        <bgColor indexed="64"/>
      </patternFill>
    </fill>
    <fill>
      <patternFill patternType="solid">
        <fgColor rgb="FFC5FFE8"/>
        <bgColor indexed="64"/>
      </patternFill>
    </fill>
    <fill>
      <patternFill patternType="solid">
        <fgColor rgb="FFF1C9FF"/>
        <bgColor indexed="64"/>
      </patternFill>
    </fill>
    <fill>
      <patternFill patternType="solid">
        <fgColor rgb="FFFCF3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6">
    <xf numFmtId="0" fontId="0" fillId="0" borderId="0"/>
    <xf numFmtId="165" fontId="3" fillId="0" borderId="0"/>
    <xf numFmtId="0" fontId="3" fillId="0" borderId="0"/>
    <xf numFmtId="0" fontId="4" fillId="0" borderId="0" applyNumberFormat="0" applyFill="0" applyBorder="0" applyProtection="0"/>
    <xf numFmtId="0" fontId="3" fillId="0" borderId="0"/>
    <xf numFmtId="0" fontId="5" fillId="0" borderId="0"/>
  </cellStyleXfs>
  <cellXfs count="274">
    <xf numFmtId="0" fontId="0" fillId="0" borderId="0" xfId="0" applyFont="1" applyAlignment="1"/>
    <xf numFmtId="0" fontId="6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164" fontId="1" fillId="0" borderId="0" xfId="0" applyNumberFormat="1" applyFont="1" applyFill="1" applyAlignment="1" applyProtection="1">
      <protection locked="0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protection locked="0"/>
    </xf>
    <xf numFmtId="164" fontId="8" fillId="0" borderId="0" xfId="0" applyNumberFormat="1" applyFont="1" applyFill="1" applyAlignment="1" applyProtection="1">
      <protection locked="0"/>
    </xf>
    <xf numFmtId="0" fontId="1" fillId="0" borderId="2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4" fontId="1" fillId="2" borderId="9" xfId="0" applyNumberFormat="1" applyFont="1" applyFill="1" applyBorder="1" applyAlignment="1" applyProtection="1">
      <protection locked="0"/>
    </xf>
    <xf numFmtId="0" fontId="8" fillId="0" borderId="0" xfId="0" applyFont="1" applyFill="1"/>
    <xf numFmtId="164" fontId="8" fillId="0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wrapText="1"/>
    </xf>
    <xf numFmtId="164" fontId="8" fillId="0" borderId="35" xfId="0" applyNumberFormat="1" applyFont="1" applyFill="1" applyBorder="1" applyAlignment="1">
      <alignment horizontal="right" vertical="center"/>
    </xf>
    <xf numFmtId="0" fontId="2" fillId="0" borderId="0" xfId="0" applyFont="1" applyFill="1" applyAlignment="1" applyProtection="1"/>
    <xf numFmtId="0" fontId="12" fillId="0" borderId="0" xfId="0" applyFont="1" applyFill="1" applyAlignment="1" applyProtection="1"/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protection locked="0"/>
    </xf>
    <xf numFmtId="0" fontId="11" fillId="0" borderId="0" xfId="0" applyFont="1" applyFill="1" applyAlignment="1" applyProtection="1"/>
    <xf numFmtId="14" fontId="11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protection locked="0"/>
    </xf>
    <xf numFmtId="14" fontId="14" fillId="0" borderId="0" xfId="0" applyNumberFormat="1" applyFont="1" applyFill="1" applyAlignment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9" fillId="0" borderId="39" xfId="0" applyFont="1" applyFill="1" applyBorder="1" applyAlignment="1" applyProtection="1">
      <alignment wrapText="1"/>
    </xf>
    <xf numFmtId="0" fontId="15" fillId="0" borderId="0" xfId="0" applyFont="1" applyFill="1" applyAlignment="1" applyProtection="1">
      <protection locked="0"/>
    </xf>
    <xf numFmtId="0" fontId="17" fillId="0" borderId="2" xfId="0" applyFont="1" applyFill="1" applyBorder="1" applyAlignment="1" applyProtection="1"/>
    <xf numFmtId="0" fontId="8" fillId="7" borderId="3" xfId="0" applyFont="1" applyFill="1" applyBorder="1" applyAlignment="1" applyProtection="1">
      <alignment horizontal="left" wrapText="1"/>
    </xf>
    <xf numFmtId="0" fontId="1" fillId="8" borderId="6" xfId="0" applyFont="1" applyFill="1" applyBorder="1" applyAlignment="1" applyProtection="1">
      <alignment wrapText="1"/>
    </xf>
    <xf numFmtId="0" fontId="1" fillId="8" borderId="8" xfId="0" applyFont="1" applyFill="1" applyBorder="1" applyAlignment="1" applyProtection="1">
      <alignment wrapText="1"/>
    </xf>
    <xf numFmtId="0" fontId="9" fillId="8" borderId="40" xfId="0" applyFont="1" applyFill="1" applyBorder="1" applyAlignment="1" applyProtection="1">
      <alignment wrapText="1"/>
    </xf>
    <xf numFmtId="0" fontId="1" fillId="8" borderId="1" xfId="0" applyFont="1" applyFill="1" applyBorder="1" applyAlignment="1" applyProtection="1"/>
    <xf numFmtId="0" fontId="1" fillId="8" borderId="9" xfId="0" applyFont="1" applyFill="1" applyBorder="1" applyAlignment="1" applyProtection="1"/>
    <xf numFmtId="164" fontId="1" fillId="8" borderId="1" xfId="0" applyNumberFormat="1" applyFont="1" applyFill="1" applyBorder="1" applyAlignment="1" applyProtection="1"/>
    <xf numFmtId="164" fontId="8" fillId="8" borderId="7" xfId="0" applyNumberFormat="1" applyFont="1" applyFill="1" applyBorder="1" applyAlignment="1" applyProtection="1"/>
    <xf numFmtId="164" fontId="1" fillId="8" borderId="9" xfId="0" applyNumberFormat="1" applyFont="1" applyFill="1" applyBorder="1" applyAlignment="1" applyProtection="1"/>
    <xf numFmtId="164" fontId="8" fillId="8" borderId="10" xfId="0" applyNumberFormat="1" applyFont="1" applyFill="1" applyBorder="1" applyAlignment="1" applyProtection="1"/>
    <xf numFmtId="0" fontId="9" fillId="8" borderId="40" xfId="0" applyFont="1" applyFill="1" applyBorder="1" applyAlignment="1" applyProtection="1"/>
    <xf numFmtId="164" fontId="10" fillId="8" borderId="40" xfId="0" applyNumberFormat="1" applyFont="1" applyFill="1" applyBorder="1" applyAlignment="1" applyProtection="1"/>
    <xf numFmtId="164" fontId="9" fillId="8" borderId="41" xfId="0" applyNumberFormat="1" applyFont="1" applyFill="1" applyBorder="1" applyAlignment="1" applyProtection="1"/>
    <xf numFmtId="0" fontId="9" fillId="8" borderId="40" xfId="0" applyFont="1" applyFill="1" applyBorder="1" applyAlignment="1" applyProtection="1">
      <alignment wrapText="1"/>
      <protection locked="0"/>
    </xf>
    <xf numFmtId="0" fontId="9" fillId="8" borderId="40" xfId="0" applyFont="1" applyFill="1" applyBorder="1" applyAlignment="1" applyProtection="1">
      <protection locked="0"/>
    </xf>
    <xf numFmtId="0" fontId="1" fillId="9" borderId="6" xfId="0" applyFont="1" applyFill="1" applyBorder="1" applyAlignment="1" applyProtection="1">
      <alignment wrapText="1"/>
    </xf>
    <xf numFmtId="0" fontId="1" fillId="9" borderId="1" xfId="0" applyFont="1" applyFill="1" applyBorder="1" applyAlignment="1" applyProtection="1"/>
    <xf numFmtId="0" fontId="1" fillId="9" borderId="8" xfId="0" applyFont="1" applyFill="1" applyBorder="1" applyAlignment="1" applyProtection="1">
      <alignment wrapText="1"/>
    </xf>
    <xf numFmtId="0" fontId="1" fillId="9" borderId="9" xfId="0" applyFont="1" applyFill="1" applyBorder="1" applyAlignment="1" applyProtection="1"/>
    <xf numFmtId="164" fontId="1" fillId="9" borderId="1" xfId="0" applyNumberFormat="1" applyFont="1" applyFill="1" applyBorder="1" applyAlignment="1" applyProtection="1"/>
    <xf numFmtId="164" fontId="8" fillId="9" borderId="7" xfId="0" applyNumberFormat="1" applyFont="1" applyFill="1" applyBorder="1" applyAlignment="1" applyProtection="1"/>
    <xf numFmtId="164" fontId="1" fillId="9" borderId="9" xfId="0" applyNumberFormat="1" applyFont="1" applyFill="1" applyBorder="1" applyAlignment="1" applyProtection="1"/>
    <xf numFmtId="164" fontId="8" fillId="9" borderId="10" xfId="0" applyNumberFormat="1" applyFont="1" applyFill="1" applyBorder="1" applyAlignment="1" applyProtection="1"/>
    <xf numFmtId="0" fontId="9" fillId="9" borderId="40" xfId="0" applyFont="1" applyFill="1" applyBorder="1" applyAlignment="1" applyProtection="1"/>
    <xf numFmtId="164" fontId="10" fillId="9" borderId="40" xfId="0" applyNumberFormat="1" applyFont="1" applyFill="1" applyBorder="1" applyAlignment="1" applyProtection="1"/>
    <xf numFmtId="164" fontId="9" fillId="9" borderId="41" xfId="0" applyNumberFormat="1" applyFont="1" applyFill="1" applyBorder="1" applyAlignment="1" applyProtection="1"/>
    <xf numFmtId="0" fontId="9" fillId="9" borderId="40" xfId="0" applyFont="1" applyFill="1" applyBorder="1" applyAlignment="1" applyProtection="1">
      <alignment wrapText="1"/>
    </xf>
    <xf numFmtId="0" fontId="9" fillId="9" borderId="38" xfId="0" applyFont="1" applyFill="1" applyBorder="1" applyAlignment="1" applyProtection="1"/>
    <xf numFmtId="164" fontId="10" fillId="9" borderId="38" xfId="0" applyNumberFormat="1" applyFont="1" applyFill="1" applyBorder="1" applyAlignment="1" applyProtection="1"/>
    <xf numFmtId="164" fontId="9" fillId="9" borderId="29" xfId="0" applyNumberFormat="1" applyFont="1" applyFill="1" applyBorder="1" applyAlignment="1" applyProtection="1"/>
    <xf numFmtId="0" fontId="9" fillId="9" borderId="40" xfId="0" applyFont="1" applyFill="1" applyBorder="1" applyAlignment="1" applyProtection="1">
      <alignment wrapText="1"/>
      <protection locked="0"/>
    </xf>
    <xf numFmtId="0" fontId="9" fillId="9" borderId="40" xfId="0" applyFont="1" applyFill="1" applyBorder="1" applyAlignment="1" applyProtection="1">
      <protection locked="0"/>
    </xf>
    <xf numFmtId="0" fontId="16" fillId="12" borderId="1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9" fillId="8" borderId="38" xfId="0" applyFont="1" applyFill="1" applyBorder="1" applyAlignment="1" applyProtection="1"/>
    <xf numFmtId="164" fontId="10" fillId="8" borderId="38" xfId="0" applyNumberFormat="1" applyFont="1" applyFill="1" applyBorder="1" applyAlignment="1" applyProtection="1"/>
    <xf numFmtId="164" fontId="9" fillId="8" borderId="29" xfId="0" applyNumberFormat="1" applyFont="1" applyFill="1" applyBorder="1" applyAlignment="1" applyProtection="1"/>
    <xf numFmtId="0" fontId="8" fillId="0" borderId="0" xfId="0" applyFont="1" applyFill="1" applyAlignment="1" applyProtection="1">
      <protection locked="0"/>
    </xf>
    <xf numFmtId="0" fontId="8" fillId="0" borderId="21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8" fillId="0" borderId="23" xfId="0" applyFont="1" applyFill="1" applyBorder="1" applyAlignment="1" applyProtection="1">
      <alignment wrapText="1"/>
    </xf>
    <xf numFmtId="0" fontId="8" fillId="0" borderId="24" xfId="0" applyFont="1" applyFill="1" applyBorder="1" applyAlignment="1" applyProtection="1">
      <alignment wrapText="1"/>
    </xf>
    <xf numFmtId="0" fontId="1" fillId="0" borderId="25" xfId="0" applyFont="1" applyFill="1" applyBorder="1" applyAlignment="1" applyProtection="1">
      <alignment wrapText="1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164" fontId="1" fillId="0" borderId="0" xfId="0" applyNumberFormat="1" applyFont="1" applyFill="1" applyBorder="1" applyAlignment="1" applyProtection="1"/>
    <xf numFmtId="164" fontId="8" fillId="0" borderId="44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/>
    <xf numFmtId="0" fontId="1" fillId="0" borderId="0" xfId="0" applyFont="1" applyFill="1" applyAlignment="1" applyProtection="1">
      <alignment wrapText="1"/>
    </xf>
    <xf numFmtId="0" fontId="2" fillId="0" borderId="21" xfId="0" applyFont="1" applyFill="1" applyBorder="1" applyAlignment="1" applyProtection="1">
      <alignment horizontal="left"/>
    </xf>
    <xf numFmtId="164" fontId="1" fillId="0" borderId="0" xfId="0" applyNumberFormat="1" applyFont="1" applyFill="1" applyAlignment="1" applyProtection="1">
      <alignment horizontal="right"/>
    </xf>
    <xf numFmtId="164" fontId="8" fillId="0" borderId="0" xfId="0" applyNumberFormat="1" applyFont="1" applyFill="1" applyAlignment="1" applyProtection="1">
      <alignment horizontal="right"/>
    </xf>
    <xf numFmtId="164" fontId="8" fillId="0" borderId="21" xfId="0" applyNumberFormat="1" applyFont="1" applyFill="1" applyBorder="1" applyAlignment="1" applyProtection="1">
      <alignment horizontal="right"/>
    </xf>
    <xf numFmtId="164" fontId="8" fillId="0" borderId="0" xfId="0" applyNumberFormat="1" applyFont="1" applyFill="1" applyBorder="1" applyAlignment="1" applyProtection="1">
      <alignment horizontal="right"/>
    </xf>
    <xf numFmtId="164" fontId="19" fillId="0" borderId="0" xfId="0" applyNumberFormat="1" applyFont="1" applyFill="1" applyBorder="1" applyAlignment="1" applyProtection="1">
      <alignment horizontal="right"/>
    </xf>
    <xf numFmtId="0" fontId="1" fillId="2" borderId="6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8" fillId="0" borderId="49" xfId="0" applyFont="1" applyFill="1" applyBorder="1" applyAlignment="1" applyProtection="1"/>
    <xf numFmtId="0" fontId="1" fillId="0" borderId="50" xfId="0" applyFont="1" applyFill="1" applyBorder="1" applyAlignment="1" applyProtection="1"/>
    <xf numFmtId="0" fontId="8" fillId="7" borderId="3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 applyProtection="1"/>
    <xf numFmtId="49" fontId="2" fillId="0" borderId="0" xfId="0" applyNumberFormat="1" applyFont="1" applyFill="1" applyBorder="1" applyAlignment="1" applyProtection="1">
      <alignment wrapText="1"/>
    </xf>
    <xf numFmtId="49" fontId="8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Alignment="1" applyProtection="1"/>
    <xf numFmtId="0" fontId="1" fillId="0" borderId="0" xfId="0" applyFont="1" applyFill="1" applyBorder="1" applyAlignment="1" applyProtection="1">
      <alignment wrapText="1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164" fontId="19" fillId="0" borderId="0" xfId="0" applyNumberFormat="1" applyFont="1" applyFill="1" applyAlignment="1" applyProtection="1"/>
    <xf numFmtId="164" fontId="2" fillId="14" borderId="31" xfId="0" applyNumberFormat="1" applyFont="1" applyFill="1" applyBorder="1" applyAlignment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22" fillId="0" borderId="0" xfId="0" applyFont="1" applyFill="1" applyAlignment="1" applyProtection="1">
      <alignment horizontal="left"/>
    </xf>
    <xf numFmtId="0" fontId="22" fillId="0" borderId="0" xfId="0" applyFont="1" applyFill="1" applyAlignment="1" applyProtection="1"/>
    <xf numFmtId="164" fontId="8" fillId="0" borderId="0" xfId="0" applyNumberFormat="1" applyFont="1" applyFill="1" applyAlignment="1" applyProtection="1"/>
    <xf numFmtId="0" fontId="21" fillId="14" borderId="16" xfId="0" applyFont="1" applyFill="1" applyBorder="1" applyAlignment="1" applyProtection="1"/>
    <xf numFmtId="0" fontId="1" fillId="14" borderId="2" xfId="0" applyFont="1" applyFill="1" applyBorder="1" applyAlignment="1" applyProtection="1"/>
    <xf numFmtId="0" fontId="8" fillId="14" borderId="34" xfId="0" applyFont="1" applyFill="1" applyBorder="1" applyAlignment="1" applyProtection="1"/>
    <xf numFmtId="0" fontId="21" fillId="14" borderId="46" xfId="0" applyFont="1" applyFill="1" applyBorder="1" applyAlignment="1" applyProtection="1"/>
    <xf numFmtId="0" fontId="1" fillId="14" borderId="0" xfId="0" applyFont="1" applyFill="1" applyBorder="1" applyAlignment="1" applyProtection="1"/>
    <xf numFmtId="0" fontId="8" fillId="14" borderId="35" xfId="0" applyFont="1" applyFill="1" applyBorder="1" applyAlignment="1" applyProtection="1"/>
    <xf numFmtId="0" fontId="2" fillId="14" borderId="46" xfId="0" applyFont="1" applyFill="1" applyBorder="1" applyAlignment="1" applyProtection="1"/>
    <xf numFmtId="0" fontId="2" fillId="14" borderId="26" xfId="0" applyFont="1" applyFill="1" applyBorder="1" applyAlignment="1" applyProtection="1"/>
    <xf numFmtId="0" fontId="1" fillId="14" borderId="14" xfId="0" applyFont="1" applyFill="1" applyBorder="1" applyAlignment="1" applyProtection="1"/>
    <xf numFmtId="0" fontId="8" fillId="14" borderId="36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14" fillId="0" borderId="0" xfId="0" applyFont="1" applyFill="1" applyAlignment="1" applyProtection="1"/>
    <xf numFmtId="0" fontId="2" fillId="0" borderId="2" xfId="0" applyFont="1" applyFill="1" applyBorder="1" applyAlignment="1" applyProtection="1"/>
    <xf numFmtId="0" fontId="23" fillId="0" borderId="0" xfId="0" applyFont="1" applyFill="1" applyBorder="1" applyAlignment="1" applyProtection="1">
      <alignment horizontal="center" vertical="top" wrapText="1"/>
    </xf>
    <xf numFmtId="0" fontId="1" fillId="12" borderId="53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1" fillId="12" borderId="54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2" fillId="10" borderId="20" xfId="0" applyFont="1" applyFill="1" applyBorder="1" applyAlignment="1" applyProtection="1">
      <alignment horizontal="left"/>
    </xf>
    <xf numFmtId="0" fontId="2" fillId="10" borderId="21" xfId="0" applyFont="1" applyFill="1" applyBorder="1" applyAlignment="1" applyProtection="1">
      <alignment horizontal="left"/>
    </xf>
    <xf numFmtId="0" fontId="2" fillId="10" borderId="22" xfId="0" applyFont="1" applyFill="1" applyBorder="1" applyAlignment="1" applyProtection="1">
      <alignment horizontal="left"/>
    </xf>
    <xf numFmtId="0" fontId="1" fillId="12" borderId="51" xfId="0" applyFont="1" applyFill="1" applyBorder="1" applyAlignment="1" applyProtection="1">
      <alignment horizontal="left"/>
    </xf>
    <xf numFmtId="0" fontId="1" fillId="12" borderId="33" xfId="0" applyFont="1" applyFill="1" applyBorder="1" applyAlignment="1" applyProtection="1">
      <alignment horizontal="left"/>
    </xf>
    <xf numFmtId="0" fontId="1" fillId="12" borderId="37" xfId="0" applyFont="1" applyFill="1" applyBorder="1" applyAlignment="1" applyProtection="1">
      <alignment horizontal="left"/>
    </xf>
    <xf numFmtId="164" fontId="8" fillId="12" borderId="1" xfId="0" applyNumberFormat="1" applyFont="1" applyFill="1" applyBorder="1" applyAlignment="1" applyProtection="1">
      <alignment horizontal="right"/>
    </xf>
    <xf numFmtId="164" fontId="8" fillId="12" borderId="7" xfId="0" applyNumberFormat="1" applyFont="1" applyFill="1" applyBorder="1" applyAlignment="1" applyProtection="1">
      <alignment horizontal="right"/>
    </xf>
    <xf numFmtId="164" fontId="8" fillId="10" borderId="20" xfId="0" applyNumberFormat="1" applyFont="1" applyFill="1" applyBorder="1" applyAlignment="1" applyProtection="1">
      <alignment horizontal="right"/>
    </xf>
    <xf numFmtId="164" fontId="8" fillId="10" borderId="22" xfId="0" applyNumberFormat="1" applyFont="1" applyFill="1" applyBorder="1" applyAlignment="1" applyProtection="1">
      <alignment horizontal="right"/>
    </xf>
    <xf numFmtId="0" fontId="2" fillId="13" borderId="20" xfId="0" applyFont="1" applyFill="1" applyBorder="1" applyAlignment="1" applyProtection="1">
      <alignment horizontal="left"/>
    </xf>
    <xf numFmtId="0" fontId="2" fillId="13" borderId="21" xfId="0" applyFont="1" applyFill="1" applyBorder="1" applyAlignment="1" applyProtection="1">
      <alignment horizontal="left"/>
    </xf>
    <xf numFmtId="0" fontId="2" fillId="13" borderId="22" xfId="0" applyFont="1" applyFill="1" applyBorder="1" applyAlignment="1" applyProtection="1">
      <alignment horizontal="left"/>
    </xf>
    <xf numFmtId="164" fontId="8" fillId="13" borderId="20" xfId="0" applyNumberFormat="1" applyFont="1" applyFill="1" applyBorder="1" applyAlignment="1" applyProtection="1">
      <alignment horizontal="right"/>
    </xf>
    <xf numFmtId="164" fontId="8" fillId="13" borderId="22" xfId="0" applyNumberFormat="1" applyFont="1" applyFill="1" applyBorder="1" applyAlignment="1" applyProtection="1">
      <alignment horizontal="right"/>
    </xf>
    <xf numFmtId="0" fontId="7" fillId="6" borderId="20" xfId="0" applyFont="1" applyFill="1" applyBorder="1" applyAlignment="1" applyProtection="1">
      <alignment horizontal="center" wrapText="1"/>
    </xf>
    <xf numFmtId="0" fontId="7" fillId="6" borderId="21" xfId="0" applyFont="1" applyFill="1" applyBorder="1" applyAlignment="1" applyProtection="1">
      <alignment horizontal="center" wrapText="1"/>
    </xf>
    <xf numFmtId="0" fontId="7" fillId="6" borderId="22" xfId="0" applyFont="1" applyFill="1" applyBorder="1" applyAlignment="1" applyProtection="1">
      <alignment horizontal="center" wrapText="1"/>
    </xf>
    <xf numFmtId="0" fontId="7" fillId="5" borderId="20" xfId="0" applyFont="1" applyFill="1" applyBorder="1" applyAlignment="1" applyProtection="1">
      <alignment horizontal="center"/>
    </xf>
    <xf numFmtId="0" fontId="7" fillId="5" borderId="21" xfId="0" applyFont="1" applyFill="1" applyBorder="1" applyAlignment="1" applyProtection="1">
      <alignment horizontal="center"/>
    </xf>
    <xf numFmtId="0" fontId="7" fillId="5" borderId="22" xfId="0" applyFont="1" applyFill="1" applyBorder="1" applyAlignment="1" applyProtection="1">
      <alignment horizontal="center"/>
    </xf>
    <xf numFmtId="0" fontId="1" fillId="12" borderId="51" xfId="0" applyFont="1" applyFill="1" applyBorder="1" applyAlignment="1" applyProtection="1">
      <alignment horizontal="center"/>
    </xf>
    <xf numFmtId="0" fontId="1" fillId="12" borderId="33" xfId="0" applyFont="1" applyFill="1" applyBorder="1" applyAlignment="1" applyProtection="1">
      <alignment horizontal="center"/>
    </xf>
    <xf numFmtId="0" fontId="1" fillId="12" borderId="37" xfId="0" applyFont="1" applyFill="1" applyBorder="1" applyAlignment="1" applyProtection="1">
      <alignment horizontal="center"/>
    </xf>
    <xf numFmtId="164" fontId="8" fillId="12" borderId="11" xfId="0" applyNumberFormat="1" applyFont="1" applyFill="1" applyBorder="1" applyAlignment="1" applyProtection="1">
      <alignment horizontal="center"/>
    </xf>
    <xf numFmtId="164" fontId="8" fillId="12" borderId="52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49" fontId="1" fillId="2" borderId="28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1" fillId="2" borderId="3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7" fillId="11" borderId="19" xfId="0" applyFont="1" applyFill="1" applyBorder="1" applyAlignment="1" applyProtection="1">
      <alignment horizontal="center"/>
    </xf>
    <xf numFmtId="0" fontId="7" fillId="11" borderId="27" xfId="0" applyFont="1" applyFill="1" applyBorder="1" applyAlignment="1" applyProtection="1">
      <alignment horizontal="center"/>
    </xf>
    <xf numFmtId="0" fontId="7" fillId="11" borderId="30" xfId="0" applyFont="1" applyFill="1" applyBorder="1" applyAlignment="1" applyProtection="1">
      <alignment horizontal="center"/>
    </xf>
    <xf numFmtId="0" fontId="9" fillId="9" borderId="42" xfId="0" applyFont="1" applyFill="1" applyBorder="1" applyAlignment="1" applyProtection="1">
      <alignment horizontal="center"/>
    </xf>
    <xf numFmtId="0" fontId="9" fillId="9" borderId="43" xfId="0" applyFont="1" applyFill="1" applyBorder="1" applyAlignment="1" applyProtection="1">
      <alignment horizontal="center"/>
    </xf>
    <xf numFmtId="164" fontId="8" fillId="0" borderId="26" xfId="0" applyNumberFormat="1" applyFont="1" applyFill="1" applyBorder="1" applyAlignment="1" applyProtection="1">
      <alignment horizontal="right" vertical="center"/>
    </xf>
    <xf numFmtId="164" fontId="8" fillId="0" borderId="36" xfId="0" applyNumberFormat="1" applyFont="1" applyFill="1" applyBorder="1" applyAlignment="1" applyProtection="1">
      <alignment horizontal="right" vertical="center"/>
    </xf>
    <xf numFmtId="164" fontId="8" fillId="7" borderId="1" xfId="0" applyNumberFormat="1" applyFont="1" applyFill="1" applyBorder="1" applyAlignment="1" applyProtection="1">
      <alignment horizontal="right" vertical="center"/>
    </xf>
    <xf numFmtId="164" fontId="8" fillId="7" borderId="7" xfId="0" applyNumberFormat="1" applyFont="1" applyFill="1" applyBorder="1" applyAlignment="1" applyProtection="1">
      <alignment horizontal="right" vertical="center"/>
    </xf>
    <xf numFmtId="164" fontId="8" fillId="7" borderId="9" xfId="0" applyNumberFormat="1" applyFont="1" applyFill="1" applyBorder="1" applyAlignment="1" applyProtection="1">
      <alignment horizontal="right" vertical="center"/>
    </xf>
    <xf numFmtId="164" fontId="8" fillId="7" borderId="10" xfId="0" applyNumberFormat="1" applyFont="1" applyFill="1" applyBorder="1" applyAlignment="1" applyProtection="1">
      <alignment horizontal="right" vertical="center"/>
    </xf>
    <xf numFmtId="0" fontId="8" fillId="7" borderId="15" xfId="0" applyFont="1" applyFill="1" applyBorder="1" applyAlignment="1" applyProtection="1">
      <alignment horizontal="right" wrapText="1"/>
    </xf>
    <xf numFmtId="0" fontId="8" fillId="7" borderId="30" xfId="0" applyFont="1" applyFill="1" applyBorder="1" applyAlignment="1" applyProtection="1">
      <alignment horizontal="right" wrapText="1"/>
    </xf>
    <xf numFmtId="0" fontId="8" fillId="7" borderId="15" xfId="0" applyFont="1" applyFill="1" applyBorder="1" applyAlignment="1" applyProtection="1">
      <alignment horizontal="center" wrapText="1"/>
    </xf>
    <xf numFmtId="0" fontId="8" fillId="7" borderId="30" xfId="0" applyFont="1" applyFill="1" applyBorder="1" applyAlignment="1" applyProtection="1">
      <alignment horizontal="center" wrapText="1"/>
    </xf>
    <xf numFmtId="0" fontId="8" fillId="7" borderId="4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8" fillId="7" borderId="27" xfId="0" applyFont="1" applyFill="1" applyBorder="1" applyAlignment="1" applyProtection="1">
      <alignment horizontal="center" wrapText="1"/>
    </xf>
    <xf numFmtId="0" fontId="8" fillId="7" borderId="28" xfId="0" applyFont="1" applyFill="1" applyBorder="1" applyAlignment="1" applyProtection="1">
      <alignment horizontal="center" wrapText="1"/>
    </xf>
    <xf numFmtId="0" fontId="8" fillId="7" borderId="15" xfId="0" applyFont="1" applyFill="1" applyBorder="1" applyAlignment="1" applyProtection="1">
      <alignment horizontal="center" wrapText="1"/>
      <protection locked="0"/>
    </xf>
    <xf numFmtId="0" fontId="8" fillId="7" borderId="27" xfId="0" applyFont="1" applyFill="1" applyBorder="1" applyAlignment="1" applyProtection="1">
      <alignment horizontal="center" wrapText="1"/>
      <protection locked="0"/>
    </xf>
    <xf numFmtId="0" fontId="8" fillId="7" borderId="28" xfId="0" applyFont="1" applyFill="1" applyBorder="1" applyAlignment="1" applyProtection="1">
      <alignment horizontal="center" wrapText="1"/>
      <protection locked="0"/>
    </xf>
    <xf numFmtId="0" fontId="7" fillId="4" borderId="20" xfId="0" applyFont="1" applyFill="1" applyBorder="1" applyAlignment="1" applyProtection="1">
      <alignment horizontal="left" wrapText="1"/>
    </xf>
    <xf numFmtId="0" fontId="7" fillId="4" borderId="21" xfId="0" applyFont="1" applyFill="1" applyBorder="1" applyAlignment="1" applyProtection="1">
      <alignment horizontal="left" wrapText="1"/>
    </xf>
    <xf numFmtId="0" fontId="7" fillId="4" borderId="22" xfId="0" applyFont="1" applyFill="1" applyBorder="1" applyAlignment="1" applyProtection="1">
      <alignment horizontal="left" wrapText="1"/>
    </xf>
    <xf numFmtId="0" fontId="7" fillId="3" borderId="26" xfId="0" applyFont="1" applyFill="1" applyBorder="1" applyAlignment="1" applyProtection="1">
      <alignment horizontal="left" wrapText="1"/>
    </xf>
    <xf numFmtId="0" fontId="7" fillId="3" borderId="14" xfId="0" applyFont="1" applyFill="1" applyBorder="1" applyAlignment="1" applyProtection="1">
      <alignment horizontal="left" wrapText="1"/>
    </xf>
    <xf numFmtId="0" fontId="7" fillId="3" borderId="36" xfId="0" applyFont="1" applyFill="1" applyBorder="1" applyAlignment="1" applyProtection="1">
      <alignment horizontal="left" wrapText="1"/>
    </xf>
    <xf numFmtId="0" fontId="9" fillId="8" borderId="16" xfId="0" applyFont="1" applyFill="1" applyBorder="1" applyAlignment="1" applyProtection="1">
      <alignment horizontal="center"/>
    </xf>
    <xf numFmtId="0" fontId="9" fillId="8" borderId="43" xfId="0" applyFont="1" applyFill="1" applyBorder="1" applyAlignment="1" applyProtection="1">
      <alignment horizontal="center"/>
    </xf>
    <xf numFmtId="0" fontId="23" fillId="0" borderId="55" xfId="0" applyFont="1" applyFill="1" applyBorder="1" applyAlignment="1" applyProtection="1">
      <alignment horizontal="center" vertical="top" wrapText="1"/>
    </xf>
    <xf numFmtId="0" fontId="23" fillId="0" borderId="56" xfId="0" applyFont="1" applyFill="1" applyBorder="1" applyAlignment="1" applyProtection="1">
      <alignment horizontal="center" vertical="top" wrapText="1"/>
    </xf>
    <xf numFmtId="0" fontId="23" fillId="0" borderId="57" xfId="0" applyFont="1" applyFill="1" applyBorder="1" applyAlignment="1" applyProtection="1">
      <alignment horizontal="center" vertical="top" wrapText="1"/>
    </xf>
    <xf numFmtId="0" fontId="23" fillId="0" borderId="58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top" wrapText="1"/>
    </xf>
    <xf numFmtId="0" fontId="23" fillId="0" borderId="59" xfId="0" applyFont="1" applyFill="1" applyBorder="1" applyAlignment="1" applyProtection="1">
      <alignment horizontal="center" vertical="top" wrapText="1"/>
    </xf>
    <xf numFmtId="0" fontId="23" fillId="0" borderId="60" xfId="0" applyFont="1" applyFill="1" applyBorder="1" applyAlignment="1" applyProtection="1">
      <alignment horizontal="center" vertical="top" wrapText="1"/>
    </xf>
    <xf numFmtId="0" fontId="23" fillId="0" borderId="61" xfId="0" applyFont="1" applyFill="1" applyBorder="1" applyAlignment="1" applyProtection="1">
      <alignment horizontal="center" vertical="top" wrapText="1"/>
    </xf>
    <xf numFmtId="0" fontId="23" fillId="0" borderId="62" xfId="0" applyFont="1" applyFill="1" applyBorder="1" applyAlignment="1" applyProtection="1">
      <alignment horizontal="center" vertical="top" wrapText="1"/>
    </xf>
    <xf numFmtId="0" fontId="2" fillId="14" borderId="20" xfId="0" applyFont="1" applyFill="1" applyBorder="1" applyAlignment="1" applyProtection="1">
      <alignment horizontal="left"/>
    </xf>
    <xf numFmtId="0" fontId="2" fillId="14" borderId="21" xfId="0" applyFont="1" applyFill="1" applyBorder="1" applyAlignment="1" applyProtection="1">
      <alignment horizontal="left"/>
    </xf>
    <xf numFmtId="0" fontId="2" fillId="14" borderId="22" xfId="0" applyFont="1" applyFill="1" applyBorder="1" applyAlignment="1" applyProtection="1">
      <alignment horizontal="left"/>
    </xf>
    <xf numFmtId="49" fontId="8" fillId="0" borderId="0" xfId="0" applyNumberFormat="1" applyFont="1" applyFill="1" applyAlignment="1" applyProtection="1">
      <alignment horizontal="left" vertical="center"/>
    </xf>
    <xf numFmtId="0" fontId="8" fillId="0" borderId="0" xfId="0" applyFont="1" applyFill="1" applyAlignment="1" applyProtection="1"/>
    <xf numFmtId="0" fontId="18" fillId="0" borderId="0" xfId="0" applyFont="1" applyFill="1" applyAlignment="1" applyProtection="1"/>
    <xf numFmtId="164" fontId="18" fillId="0" borderId="0" xfId="0" applyNumberFormat="1" applyFont="1" applyFill="1" applyBorder="1" applyAlignment="1" applyProtection="1"/>
    <xf numFmtId="0" fontId="18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 applyFill="1" applyAlignment="1" applyProtection="1"/>
    <xf numFmtId="0" fontId="25" fillId="0" borderId="0" xfId="0" applyFont="1" applyFill="1" applyAlignment="1" applyProtection="1"/>
    <xf numFmtId="0" fontId="2" fillId="14" borderId="16" xfId="0" applyFont="1" applyFill="1" applyBorder="1" applyAlignment="1" applyProtection="1"/>
    <xf numFmtId="0" fontId="7" fillId="14" borderId="2" xfId="0" applyFont="1" applyFill="1" applyBorder="1" applyAlignment="1" applyProtection="1"/>
    <xf numFmtId="0" fontId="7" fillId="14" borderId="2" xfId="0" applyFont="1" applyFill="1" applyBorder="1" applyProtection="1"/>
    <xf numFmtId="0" fontId="7" fillId="14" borderId="34" xfId="0" applyFont="1" applyFill="1" applyBorder="1" applyProtection="1"/>
    <xf numFmtId="0" fontId="8" fillId="14" borderId="46" xfId="0" applyFont="1" applyFill="1" applyBorder="1" applyAlignment="1" applyProtection="1">
      <alignment vertical="center" wrapText="1"/>
    </xf>
    <xf numFmtId="0" fontId="1" fillId="14" borderId="0" xfId="0" applyFont="1" applyFill="1" applyBorder="1" applyAlignment="1" applyProtection="1">
      <alignment horizontal="center" vertical="center" wrapText="1"/>
    </xf>
    <xf numFmtId="0" fontId="1" fillId="14" borderId="0" xfId="0" applyFont="1" applyFill="1" applyBorder="1" applyAlignment="1" applyProtection="1">
      <alignment horizontal="center" vertical="center" wrapText="1"/>
    </xf>
    <xf numFmtId="0" fontId="1" fillId="14" borderId="0" xfId="0" applyFont="1" applyFill="1" applyBorder="1" applyAlignment="1" applyProtection="1">
      <alignment horizontal="center" vertical="center"/>
    </xf>
    <xf numFmtId="0" fontId="8" fillId="14" borderId="35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vertical="center"/>
    </xf>
    <xf numFmtId="0" fontId="1" fillId="14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right"/>
    </xf>
    <xf numFmtId="164" fontId="1" fillId="14" borderId="1" xfId="0" applyNumberFormat="1" applyFont="1" applyFill="1" applyBorder="1" applyAlignment="1" applyProtection="1"/>
    <xf numFmtId="164" fontId="8" fillId="14" borderId="7" xfId="0" applyNumberFormat="1" applyFont="1" applyFill="1" applyBorder="1" applyAlignment="1" applyProtection="1">
      <alignment vertical="center"/>
    </xf>
    <xf numFmtId="0" fontId="1" fillId="14" borderId="8" xfId="0" applyFont="1" applyFill="1" applyBorder="1" applyAlignment="1" applyProtection="1">
      <alignment vertical="center"/>
    </xf>
    <xf numFmtId="0" fontId="1" fillId="14" borderId="9" xfId="0" applyFont="1" applyFill="1" applyBorder="1" applyAlignment="1" applyProtection="1">
      <alignment horizontal="center"/>
    </xf>
    <xf numFmtId="0" fontId="1" fillId="14" borderId="9" xfId="0" applyFont="1" applyFill="1" applyBorder="1" applyAlignment="1" applyProtection="1">
      <alignment horizontal="right"/>
    </xf>
    <xf numFmtId="164" fontId="1" fillId="14" borderId="9" xfId="0" applyNumberFormat="1" applyFont="1" applyFill="1" applyBorder="1" applyAlignment="1" applyProtection="1"/>
    <xf numFmtId="164" fontId="8" fillId="14" borderId="10" xfId="0" applyNumberFormat="1" applyFont="1" applyFill="1" applyBorder="1" applyAlignment="1" applyProtection="1">
      <alignment vertical="center"/>
    </xf>
    <xf numFmtId="0" fontId="8" fillId="14" borderId="16" xfId="0" applyFont="1" applyFill="1" applyBorder="1" applyAlignment="1" applyProtection="1">
      <alignment vertical="center" wrapText="1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/>
    </xf>
    <xf numFmtId="0" fontId="8" fillId="14" borderId="34" xfId="0" applyFont="1" applyFill="1" applyBorder="1" applyAlignment="1" applyProtection="1">
      <alignment horizontal="center" vertical="center"/>
    </xf>
    <xf numFmtId="0" fontId="7" fillId="14" borderId="0" xfId="0" applyFont="1" applyFill="1" applyBorder="1" applyAlignment="1" applyProtection="1"/>
    <xf numFmtId="164" fontId="7" fillId="14" borderId="35" xfId="0" applyNumberFormat="1" applyFont="1" applyFill="1" applyBorder="1" applyAlignment="1" applyProtection="1"/>
    <xf numFmtId="0" fontId="8" fillId="14" borderId="46" xfId="0" applyFont="1" applyFill="1" applyBorder="1" applyAlignment="1" applyProtection="1">
      <alignment horizontal="left"/>
    </xf>
    <xf numFmtId="0" fontId="8" fillId="14" borderId="35" xfId="0" applyFont="1" applyFill="1" applyBorder="1" applyAlignment="1" applyProtection="1">
      <alignment horizontal="center" vertical="center" wrapText="1"/>
    </xf>
    <xf numFmtId="0" fontId="2" fillId="14" borderId="3" xfId="0" applyFont="1" applyFill="1" applyBorder="1" applyAlignment="1" applyProtection="1">
      <alignment vertical="center"/>
    </xf>
    <xf numFmtId="0" fontId="1" fillId="14" borderId="4" xfId="0" applyFont="1" applyFill="1" applyBorder="1" applyAlignment="1" applyProtection="1">
      <alignment horizontal="center" vertical="center" wrapText="1"/>
    </xf>
    <xf numFmtId="0" fontId="1" fillId="14" borderId="4" xfId="0" applyFont="1" applyFill="1" applyBorder="1" applyAlignment="1" applyProtection="1">
      <alignment horizontal="center" vertical="center" wrapText="1"/>
    </xf>
    <xf numFmtId="0" fontId="8" fillId="14" borderId="5" xfId="0" applyFont="1" applyFill="1" applyBorder="1" applyAlignment="1" applyProtection="1">
      <alignment horizontal="center" vertical="center" wrapText="1"/>
    </xf>
    <xf numFmtId="0" fontId="1" fillId="14" borderId="48" xfId="0" applyFont="1" applyFill="1" applyBorder="1" applyAlignment="1" applyProtection="1">
      <alignment vertical="center"/>
    </xf>
    <xf numFmtId="0" fontId="1" fillId="14" borderId="45" xfId="0" applyFont="1" applyFill="1" applyBorder="1" applyAlignment="1" applyProtection="1">
      <alignment horizontal="center"/>
    </xf>
    <xf numFmtId="164" fontId="1" fillId="14" borderId="45" xfId="0" applyNumberFormat="1" applyFont="1" applyFill="1" applyBorder="1" applyAlignment="1" applyProtection="1"/>
    <xf numFmtId="164" fontId="8" fillId="14" borderId="47" xfId="0" applyNumberFormat="1" applyFont="1" applyFill="1" applyBorder="1" applyAlignment="1" applyProtection="1">
      <alignment vertical="center"/>
    </xf>
    <xf numFmtId="0" fontId="2" fillId="14" borderId="3" xfId="0" applyFont="1" applyFill="1" applyBorder="1" applyAlignment="1" applyProtection="1"/>
    <xf numFmtId="0" fontId="2" fillId="14" borderId="17" xfId="0" applyFont="1" applyFill="1" applyBorder="1" applyAlignment="1" applyProtection="1"/>
    <xf numFmtId="0" fontId="1" fillId="14" borderId="32" xfId="0" applyFont="1" applyFill="1" applyBorder="1" applyAlignment="1" applyProtection="1">
      <alignment horizontal="center" vertical="center" wrapText="1"/>
    </xf>
    <xf numFmtId="0" fontId="1" fillId="14" borderId="32" xfId="0" applyFont="1" applyFill="1" applyBorder="1" applyAlignment="1" applyProtection="1">
      <alignment horizontal="center" vertical="center" wrapText="1"/>
    </xf>
    <xf numFmtId="0" fontId="8" fillId="14" borderId="18" xfId="0" applyFont="1" applyFill="1" applyBorder="1" applyAlignment="1" applyProtection="1">
      <alignment horizontal="center" vertical="center" wrapText="1"/>
    </xf>
    <xf numFmtId="0" fontId="1" fillId="14" borderId="8" xfId="0" applyFont="1" applyFill="1" applyBorder="1" applyAlignment="1" applyProtection="1"/>
    <xf numFmtId="164" fontId="14" fillId="14" borderId="9" xfId="0" applyNumberFormat="1" applyFont="1" applyFill="1" applyBorder="1" applyAlignment="1" applyProtection="1"/>
    <xf numFmtId="0" fontId="1" fillId="0" borderId="16" xfId="0" applyFont="1" applyFill="1" applyBorder="1" applyProtection="1"/>
    <xf numFmtId="0" fontId="9" fillId="8" borderId="38" xfId="0" applyFont="1" applyFill="1" applyBorder="1" applyAlignment="1" applyProtection="1">
      <alignment wrapText="1"/>
    </xf>
    <xf numFmtId="0" fontId="9" fillId="8" borderId="42" xfId="0" applyFont="1" applyFill="1" applyBorder="1" applyAlignment="1" applyProtection="1">
      <alignment wrapText="1"/>
    </xf>
    <xf numFmtId="0" fontId="1" fillId="0" borderId="21" xfId="0" applyFont="1" applyFill="1" applyBorder="1" applyAlignment="1" applyProtection="1"/>
    <xf numFmtId="164" fontId="1" fillId="0" borderId="21" xfId="0" applyNumberFormat="1" applyFont="1" applyFill="1" applyBorder="1" applyAlignment="1" applyProtection="1"/>
    <xf numFmtId="164" fontId="8" fillId="0" borderId="22" xfId="0" applyNumberFormat="1" applyFont="1" applyFill="1" applyBorder="1" applyAlignment="1" applyProtection="1"/>
    <xf numFmtId="0" fontId="1" fillId="0" borderId="46" xfId="0" applyFont="1" applyFill="1" applyBorder="1" applyAlignment="1" applyProtection="1"/>
  </cellXfs>
  <cellStyles count="6">
    <cellStyle name="Excel Built-in Normal" xfId="1" xr:uid="{7903564D-EE45-4D3D-ABEE-E119BE832C64}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33CCCC"/>
      <color rgb="FFFCF3FF"/>
      <color rgb="FFF9E7FF"/>
      <color rgb="FFF1C9FF"/>
      <color rgb="FFC5FFE8"/>
      <color rgb="FFF2FFD9"/>
      <color rgb="FFDCFF97"/>
      <color rgb="FFFFFFD5"/>
      <color rgb="FFFFFFB3"/>
      <color rgb="FFFFF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1670050</xdr:colOff>
      <xdr:row>3</xdr:row>
      <xdr:rowOff>5767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8CE58BA-1CE2-4467-B7B7-EC80E17C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0050" cy="736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115107</xdr:colOff>
      <xdr:row>5</xdr:row>
      <xdr:rowOff>82551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0804CF9-DCF6-41F9-A4B4-3DB24F33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88357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P66"/>
  <sheetViews>
    <sheetView showGridLines="0" tabSelected="1" view="pageLayout" zoomScaleNormal="70" workbookViewId="0">
      <selection activeCell="A46" sqref="A46"/>
    </sheetView>
  </sheetViews>
  <sheetFormatPr defaultColWidth="14.453125" defaultRowHeight="14.25" customHeight="1" x14ac:dyDescent="0.25"/>
  <cols>
    <col min="1" max="1" width="43.08984375" style="3" customWidth="1"/>
    <col min="2" max="2" width="6.26953125" style="3" bestFit="1" customWidth="1"/>
    <col min="3" max="3" width="7.08984375" style="6" bestFit="1" customWidth="1"/>
    <col min="4" max="6" width="12" style="3" customWidth="1"/>
    <col min="7" max="7" width="16.453125" style="7" customWidth="1"/>
    <col min="8" max="8" width="16.90625" style="11" customWidth="1"/>
    <col min="9" max="9" width="14.453125" style="3"/>
    <col min="10" max="16" width="14.453125" style="31"/>
    <col min="17" max="16384" width="14.453125" style="3"/>
  </cols>
  <sheetData>
    <row r="1" spans="1:16" s="2" customFormat="1" ht="17.5" x14ac:dyDescent="0.35">
      <c r="B1" s="8" t="s">
        <v>68</v>
      </c>
      <c r="C1" s="8"/>
      <c r="D1" s="8"/>
      <c r="E1" s="8"/>
      <c r="F1" s="8"/>
      <c r="G1" s="8"/>
      <c r="H1" s="28" t="s">
        <v>55</v>
      </c>
      <c r="I1" s="8"/>
      <c r="J1" s="30"/>
      <c r="K1" s="30"/>
      <c r="L1" s="30"/>
      <c r="M1" s="30"/>
      <c r="N1" s="30"/>
      <c r="O1" s="30"/>
      <c r="P1" s="30"/>
    </row>
    <row r="2" spans="1:16" s="2" customFormat="1" ht="25" x14ac:dyDescent="0.5">
      <c r="B2" s="25" t="s">
        <v>53</v>
      </c>
      <c r="C2" s="24"/>
      <c r="D2" s="24"/>
      <c r="E2" s="24"/>
      <c r="F2" s="24"/>
      <c r="H2" s="29">
        <v>44833</v>
      </c>
      <c r="J2" s="30"/>
      <c r="K2" s="30"/>
      <c r="L2" s="30"/>
      <c r="M2" s="30"/>
      <c r="N2" s="30"/>
      <c r="O2" s="30"/>
      <c r="P2" s="30"/>
    </row>
    <row r="3" spans="1:16" s="2" customFormat="1" ht="15" customHeight="1" x14ac:dyDescent="0.35">
      <c r="C3" s="27"/>
      <c r="D3" s="27"/>
      <c r="E3" s="27"/>
      <c r="F3" s="27"/>
      <c r="G3" s="27"/>
      <c r="H3" s="27"/>
      <c r="I3" s="27"/>
      <c r="J3" s="30"/>
      <c r="K3" s="30"/>
      <c r="L3" s="30"/>
      <c r="M3" s="30"/>
      <c r="N3" s="30"/>
      <c r="O3" s="30"/>
      <c r="P3" s="30"/>
    </row>
    <row r="4" spans="1:16" s="2" customFormat="1" ht="17.5" x14ac:dyDescent="0.35">
      <c r="B4" s="77" t="s">
        <v>54</v>
      </c>
      <c r="C4" s="26"/>
      <c r="D4" s="26"/>
      <c r="E4" s="26"/>
      <c r="F4" s="26"/>
      <c r="G4" s="26"/>
      <c r="H4" s="26"/>
      <c r="I4" s="26"/>
      <c r="J4" s="30"/>
      <c r="K4" s="30"/>
      <c r="L4" s="30"/>
      <c r="M4" s="30"/>
      <c r="N4" s="30"/>
      <c r="O4" s="30"/>
      <c r="P4" s="30"/>
    </row>
    <row r="5" spans="1:16" ht="13" thickBot="1" x14ac:dyDescent="0.3">
      <c r="A5" s="4"/>
      <c r="C5" s="3"/>
      <c r="G5" s="3"/>
      <c r="H5" s="18"/>
    </row>
    <row r="6" spans="1:16" ht="14" customHeight="1" x14ac:dyDescent="0.25">
      <c r="A6" s="79" t="s">
        <v>15</v>
      </c>
      <c r="B6" s="166"/>
      <c r="C6" s="167"/>
      <c r="D6" s="167"/>
      <c r="E6" s="167"/>
      <c r="F6" s="167"/>
      <c r="G6" s="167"/>
      <c r="H6" s="168"/>
    </row>
    <row r="7" spans="1:16" ht="14.25" customHeight="1" x14ac:dyDescent="0.25">
      <c r="A7" s="80" t="s">
        <v>12</v>
      </c>
      <c r="B7" s="169"/>
      <c r="C7" s="170"/>
      <c r="D7" s="170"/>
      <c r="E7" s="170"/>
      <c r="F7" s="170"/>
      <c r="G7" s="170"/>
      <c r="H7" s="171"/>
      <c r="K7" s="32">
        <v>44861</v>
      </c>
    </row>
    <row r="8" spans="1:16" ht="14.25" customHeight="1" x14ac:dyDescent="0.25">
      <c r="A8" s="80" t="s">
        <v>13</v>
      </c>
      <c r="B8" s="169"/>
      <c r="C8" s="170"/>
      <c r="D8" s="170"/>
      <c r="E8" s="170"/>
      <c r="F8" s="170"/>
      <c r="G8" s="170"/>
      <c r="H8" s="171"/>
      <c r="K8" s="32">
        <v>44862</v>
      </c>
    </row>
    <row r="9" spans="1:16" ht="14.25" customHeight="1" thickBot="1" x14ac:dyDescent="0.3">
      <c r="A9" s="81" t="s">
        <v>14</v>
      </c>
      <c r="B9" s="172"/>
      <c r="C9" s="172"/>
      <c r="D9" s="172"/>
      <c r="E9" s="172"/>
      <c r="F9" s="172"/>
      <c r="G9" s="172"/>
      <c r="H9" s="173"/>
      <c r="K9" s="32">
        <v>44863</v>
      </c>
    </row>
    <row r="10" spans="1:16" ht="31.5" thickBot="1" x14ac:dyDescent="0.65">
      <c r="A10" s="12"/>
      <c r="B10" s="37" t="s">
        <v>56</v>
      </c>
      <c r="C10" s="12"/>
      <c r="D10" s="12"/>
      <c r="E10" s="12"/>
      <c r="F10" s="12"/>
      <c r="G10" s="12"/>
      <c r="H10" s="12"/>
    </row>
    <row r="11" spans="1:16" s="10" customFormat="1" ht="18" thickBot="1" x14ac:dyDescent="0.4">
      <c r="A11" s="156" t="s">
        <v>65</v>
      </c>
      <c r="B11" s="157"/>
      <c r="C11" s="157"/>
      <c r="D11" s="157"/>
      <c r="E11" s="157"/>
      <c r="F11" s="157"/>
      <c r="G11" s="157"/>
      <c r="H11" s="158"/>
      <c r="J11" s="33"/>
      <c r="K11" s="32">
        <v>44861</v>
      </c>
      <c r="L11" s="33"/>
      <c r="M11" s="32">
        <v>44863</v>
      </c>
      <c r="N11" s="33"/>
      <c r="O11" s="33"/>
      <c r="P11" s="33"/>
    </row>
    <row r="12" spans="1:16" ht="18" thickBot="1" x14ac:dyDescent="0.4">
      <c r="A12" s="196" t="s">
        <v>64</v>
      </c>
      <c r="B12" s="197"/>
      <c r="C12" s="198"/>
      <c r="D12" s="270"/>
      <c r="E12" s="270"/>
      <c r="F12" s="270"/>
      <c r="G12" s="271"/>
      <c r="H12" s="272"/>
      <c r="K12" s="32">
        <v>44862</v>
      </c>
      <c r="M12" s="32">
        <v>44864</v>
      </c>
    </row>
    <row r="13" spans="1:16" ht="14.25" customHeight="1" x14ac:dyDescent="0.25">
      <c r="A13" s="273"/>
      <c r="B13" s="64"/>
      <c r="C13" s="64" t="s">
        <v>16</v>
      </c>
      <c r="D13" s="177" t="s">
        <v>1</v>
      </c>
      <c r="E13" s="178"/>
      <c r="F13" s="65" t="s">
        <v>5</v>
      </c>
      <c r="G13" s="66" t="s">
        <v>3</v>
      </c>
      <c r="H13" s="67" t="s">
        <v>4</v>
      </c>
      <c r="K13" s="32">
        <v>44863</v>
      </c>
      <c r="M13" s="32">
        <v>44865</v>
      </c>
    </row>
    <row r="14" spans="1:16" ht="14" customHeight="1" x14ac:dyDescent="0.25">
      <c r="A14" s="53" t="s">
        <v>58</v>
      </c>
      <c r="B14" s="54">
        <f>C14*F14</f>
        <v>6</v>
      </c>
      <c r="C14" s="20">
        <v>2</v>
      </c>
      <c r="D14" s="190"/>
      <c r="E14" s="190"/>
      <c r="F14" s="54">
        <v>3</v>
      </c>
      <c r="G14" s="57">
        <v>350</v>
      </c>
      <c r="H14" s="58">
        <f>C14*G14</f>
        <v>700</v>
      </c>
    </row>
    <row r="15" spans="1:16" ht="14.25" customHeight="1" x14ac:dyDescent="0.25">
      <c r="A15" s="53" t="s">
        <v>58</v>
      </c>
      <c r="B15" s="54">
        <f t="shared" ref="B15:B19" si="0">C15*F15</f>
        <v>6</v>
      </c>
      <c r="C15" s="20">
        <v>2</v>
      </c>
      <c r="D15" s="190"/>
      <c r="E15" s="190"/>
      <c r="F15" s="54">
        <v>3</v>
      </c>
      <c r="G15" s="57">
        <v>350</v>
      </c>
      <c r="H15" s="58">
        <f t="shared" ref="H15:H19" si="1">C15*G15</f>
        <v>700</v>
      </c>
    </row>
    <row r="16" spans="1:16" ht="14.25" customHeight="1" x14ac:dyDescent="0.25">
      <c r="A16" s="53" t="s">
        <v>59</v>
      </c>
      <c r="B16" s="54">
        <f t="shared" si="0"/>
        <v>6</v>
      </c>
      <c r="C16" s="20">
        <v>2</v>
      </c>
      <c r="D16" s="190"/>
      <c r="E16" s="190"/>
      <c r="F16" s="54">
        <v>3</v>
      </c>
      <c r="G16" s="57">
        <v>300</v>
      </c>
      <c r="H16" s="58">
        <f t="shared" si="1"/>
        <v>600</v>
      </c>
    </row>
    <row r="17" spans="1:16" ht="14.25" customHeight="1" x14ac:dyDescent="0.25">
      <c r="A17" s="53" t="s">
        <v>59</v>
      </c>
      <c r="B17" s="54">
        <f t="shared" si="0"/>
        <v>6</v>
      </c>
      <c r="C17" s="20">
        <v>2</v>
      </c>
      <c r="D17" s="190"/>
      <c r="E17" s="190"/>
      <c r="F17" s="54">
        <v>3</v>
      </c>
      <c r="G17" s="57">
        <v>300</v>
      </c>
      <c r="H17" s="58">
        <f t="shared" si="1"/>
        <v>600</v>
      </c>
    </row>
    <row r="18" spans="1:16" ht="14.25" customHeight="1" x14ac:dyDescent="0.25">
      <c r="A18" s="53" t="s">
        <v>60</v>
      </c>
      <c r="B18" s="54">
        <f t="shared" si="0"/>
        <v>6</v>
      </c>
      <c r="C18" s="20">
        <v>2</v>
      </c>
      <c r="D18" s="190"/>
      <c r="E18" s="190"/>
      <c r="F18" s="54">
        <v>3</v>
      </c>
      <c r="G18" s="57">
        <v>280</v>
      </c>
      <c r="H18" s="58">
        <f t="shared" si="1"/>
        <v>560</v>
      </c>
      <c r="K18" s="32">
        <v>44861</v>
      </c>
    </row>
    <row r="19" spans="1:16" ht="14.25" customHeight="1" x14ac:dyDescent="0.25">
      <c r="A19" s="53" t="s">
        <v>60</v>
      </c>
      <c r="B19" s="54">
        <f t="shared" si="0"/>
        <v>6</v>
      </c>
      <c r="C19" s="20">
        <v>2</v>
      </c>
      <c r="D19" s="190"/>
      <c r="E19" s="190"/>
      <c r="F19" s="54">
        <v>3</v>
      </c>
      <c r="G19" s="57">
        <v>280</v>
      </c>
      <c r="H19" s="58">
        <f t="shared" si="1"/>
        <v>560</v>
      </c>
      <c r="K19" s="32">
        <v>44862</v>
      </c>
    </row>
    <row r="20" spans="1:16" ht="14.25" customHeight="1" x14ac:dyDescent="0.25">
      <c r="A20" s="35"/>
      <c r="B20" s="64"/>
      <c r="C20" s="68" t="s">
        <v>16</v>
      </c>
      <c r="D20" s="69" t="s">
        <v>1</v>
      </c>
      <c r="E20" s="69" t="s">
        <v>2</v>
      </c>
      <c r="F20" s="61" t="s">
        <v>5</v>
      </c>
      <c r="G20" s="62" t="s">
        <v>6</v>
      </c>
      <c r="H20" s="63" t="s">
        <v>4</v>
      </c>
      <c r="K20" s="32">
        <v>44863</v>
      </c>
    </row>
    <row r="21" spans="1:16" ht="14" customHeight="1" x14ac:dyDescent="0.25">
      <c r="A21" s="53" t="s">
        <v>61</v>
      </c>
      <c r="B21" s="54">
        <f>C21*F21</f>
        <v>0</v>
      </c>
      <c r="C21" s="14">
        <v>2</v>
      </c>
      <c r="D21" s="15"/>
      <c r="E21" s="15"/>
      <c r="F21" s="54">
        <f>E21-D21</f>
        <v>0</v>
      </c>
      <c r="G21" s="57">
        <v>130</v>
      </c>
      <c r="H21" s="58">
        <f t="shared" ref="H21:H26" si="2">B21*G21</f>
        <v>0</v>
      </c>
      <c r="K21" s="32">
        <v>44864</v>
      </c>
    </row>
    <row r="22" spans="1:16" ht="14.25" customHeight="1" x14ac:dyDescent="0.25">
      <c r="A22" s="53" t="s">
        <v>61</v>
      </c>
      <c r="B22" s="54">
        <f t="shared" ref="B22" si="3">C22*F22</f>
        <v>0</v>
      </c>
      <c r="C22" s="14">
        <v>2</v>
      </c>
      <c r="D22" s="15"/>
      <c r="E22" s="15"/>
      <c r="F22" s="54">
        <f t="shared" ref="F22:F26" si="4">E22-D22</f>
        <v>0</v>
      </c>
      <c r="G22" s="57">
        <v>130</v>
      </c>
      <c r="H22" s="58">
        <f t="shared" si="2"/>
        <v>0</v>
      </c>
      <c r="K22" s="32"/>
    </row>
    <row r="23" spans="1:16" ht="14.25" customHeight="1" x14ac:dyDescent="0.25">
      <c r="A23" s="53" t="s">
        <v>62</v>
      </c>
      <c r="B23" s="54">
        <f t="shared" ref="B23:B25" si="5">C23*F23</f>
        <v>0</v>
      </c>
      <c r="C23" s="14">
        <v>2</v>
      </c>
      <c r="D23" s="15"/>
      <c r="E23" s="15"/>
      <c r="F23" s="54">
        <f t="shared" si="4"/>
        <v>0</v>
      </c>
      <c r="G23" s="57">
        <v>115</v>
      </c>
      <c r="H23" s="58">
        <f t="shared" si="2"/>
        <v>0</v>
      </c>
      <c r="K23" s="32"/>
    </row>
    <row r="24" spans="1:16" ht="14.25" customHeight="1" x14ac:dyDescent="0.25">
      <c r="A24" s="53" t="s">
        <v>62</v>
      </c>
      <c r="B24" s="54">
        <f t="shared" ref="B24" si="6">C24*F24</f>
        <v>0</v>
      </c>
      <c r="C24" s="14">
        <v>2</v>
      </c>
      <c r="D24" s="15"/>
      <c r="E24" s="15"/>
      <c r="F24" s="54">
        <f t="shared" si="4"/>
        <v>0</v>
      </c>
      <c r="G24" s="57">
        <v>115</v>
      </c>
      <c r="H24" s="58">
        <f t="shared" si="2"/>
        <v>0</v>
      </c>
    </row>
    <row r="25" spans="1:16" ht="14.25" customHeight="1" x14ac:dyDescent="0.25">
      <c r="A25" s="53" t="s">
        <v>63</v>
      </c>
      <c r="B25" s="54">
        <f t="shared" si="5"/>
        <v>0</v>
      </c>
      <c r="C25" s="14">
        <v>2</v>
      </c>
      <c r="D25" s="15"/>
      <c r="E25" s="15"/>
      <c r="F25" s="54">
        <f t="shared" si="4"/>
        <v>0</v>
      </c>
      <c r="G25" s="57">
        <v>105</v>
      </c>
      <c r="H25" s="58">
        <f t="shared" si="2"/>
        <v>0</v>
      </c>
      <c r="K25" s="32">
        <v>44861</v>
      </c>
      <c r="M25" s="32">
        <v>44862</v>
      </c>
    </row>
    <row r="26" spans="1:16" ht="14.25" customHeight="1" thickBot="1" x14ac:dyDescent="0.3">
      <c r="A26" s="55" t="s">
        <v>63</v>
      </c>
      <c r="B26" s="56">
        <f t="shared" ref="B26" si="7">C26*F26</f>
        <v>0</v>
      </c>
      <c r="C26" s="16">
        <v>2</v>
      </c>
      <c r="D26" s="17"/>
      <c r="E26" s="17"/>
      <c r="F26" s="56">
        <f t="shared" si="4"/>
        <v>0</v>
      </c>
      <c r="G26" s="59">
        <v>105</v>
      </c>
      <c r="H26" s="60">
        <f t="shared" si="2"/>
        <v>0</v>
      </c>
      <c r="K26" s="32">
        <v>44862</v>
      </c>
      <c r="M26" s="32">
        <v>44863</v>
      </c>
    </row>
    <row r="27" spans="1:16" ht="18" thickBot="1" x14ac:dyDescent="0.4">
      <c r="A27" s="199" t="s">
        <v>66</v>
      </c>
      <c r="B27" s="200"/>
      <c r="C27" s="201"/>
      <c r="D27" s="22"/>
      <c r="E27" s="22"/>
      <c r="F27" s="22"/>
      <c r="G27" s="22"/>
      <c r="H27" s="22"/>
      <c r="K27" s="32">
        <v>44863</v>
      </c>
      <c r="M27" s="32">
        <v>44864</v>
      </c>
    </row>
    <row r="28" spans="1:16" s="5" customFormat="1" ht="14.25" customHeight="1" x14ac:dyDescent="0.25">
      <c r="A28" s="267"/>
      <c r="B28" s="268"/>
      <c r="C28" s="269"/>
      <c r="D28" s="202" t="s">
        <v>1</v>
      </c>
      <c r="E28" s="203"/>
      <c r="F28" s="72" t="s">
        <v>5</v>
      </c>
      <c r="G28" s="73" t="s">
        <v>3</v>
      </c>
      <c r="H28" s="74" t="s">
        <v>4</v>
      </c>
      <c r="J28" s="34"/>
      <c r="K28" s="32">
        <v>44864</v>
      </c>
      <c r="L28" s="34"/>
      <c r="M28" s="32">
        <v>44865</v>
      </c>
      <c r="N28" s="34"/>
      <c r="O28" s="34"/>
      <c r="P28" s="34"/>
    </row>
    <row r="29" spans="1:16" ht="14.25" customHeight="1" x14ac:dyDescent="0.25">
      <c r="A29" s="39" t="s">
        <v>58</v>
      </c>
      <c r="B29" s="42">
        <f>C29*F29</f>
        <v>6</v>
      </c>
      <c r="C29" s="20">
        <v>2</v>
      </c>
      <c r="D29" s="190"/>
      <c r="E29" s="190"/>
      <c r="F29" s="42">
        <v>3</v>
      </c>
      <c r="G29" s="44">
        <v>270</v>
      </c>
      <c r="H29" s="45">
        <f>C29*G29</f>
        <v>540</v>
      </c>
      <c r="K29" s="32">
        <v>44865</v>
      </c>
      <c r="M29" s="32">
        <v>44866</v>
      </c>
    </row>
    <row r="30" spans="1:16" ht="14.25" customHeight="1" x14ac:dyDescent="0.25">
      <c r="A30" s="39" t="s">
        <v>58</v>
      </c>
      <c r="B30" s="42">
        <f t="shared" ref="B30:B31" si="8">C30*F30</f>
        <v>6</v>
      </c>
      <c r="C30" s="20">
        <v>2</v>
      </c>
      <c r="D30" s="190"/>
      <c r="E30" s="190"/>
      <c r="F30" s="42">
        <v>3</v>
      </c>
      <c r="G30" s="44">
        <v>270</v>
      </c>
      <c r="H30" s="45">
        <f t="shared" ref="H30:H32" si="9">C30*G30</f>
        <v>540</v>
      </c>
      <c r="K30" s="32">
        <v>44866</v>
      </c>
      <c r="M30" s="32">
        <v>44867</v>
      </c>
    </row>
    <row r="31" spans="1:16" ht="14.25" customHeight="1" x14ac:dyDescent="0.25">
      <c r="A31" s="39" t="s">
        <v>59</v>
      </c>
      <c r="B31" s="42">
        <f t="shared" si="8"/>
        <v>6</v>
      </c>
      <c r="C31" s="20">
        <v>2</v>
      </c>
      <c r="D31" s="190"/>
      <c r="E31" s="190"/>
      <c r="F31" s="42">
        <v>3</v>
      </c>
      <c r="G31" s="44">
        <v>235</v>
      </c>
      <c r="H31" s="45">
        <f t="shared" si="9"/>
        <v>470</v>
      </c>
    </row>
    <row r="32" spans="1:16" ht="14.25" customHeight="1" x14ac:dyDescent="0.25">
      <c r="A32" s="39" t="s">
        <v>59</v>
      </c>
      <c r="B32" s="42">
        <f>C32*F32</f>
        <v>6</v>
      </c>
      <c r="C32" s="20">
        <v>2</v>
      </c>
      <c r="D32" s="190"/>
      <c r="E32" s="190"/>
      <c r="F32" s="42">
        <v>3</v>
      </c>
      <c r="G32" s="44">
        <v>235</v>
      </c>
      <c r="H32" s="45">
        <f t="shared" si="9"/>
        <v>470</v>
      </c>
    </row>
    <row r="33" spans="1:13" ht="14.25" customHeight="1" x14ac:dyDescent="0.25">
      <c r="A33" s="35"/>
      <c r="B33" s="41"/>
      <c r="C33" s="51"/>
      <c r="D33" s="52" t="s">
        <v>1</v>
      </c>
      <c r="E33" s="52" t="s">
        <v>2</v>
      </c>
      <c r="F33" s="48" t="s">
        <v>5</v>
      </c>
      <c r="G33" s="49" t="s">
        <v>6</v>
      </c>
      <c r="H33" s="50" t="s">
        <v>4</v>
      </c>
    </row>
    <row r="34" spans="1:13" ht="14.25" customHeight="1" x14ac:dyDescent="0.25">
      <c r="A34" s="39" t="s">
        <v>61</v>
      </c>
      <c r="B34" s="42">
        <f t="shared" ref="B34:B36" si="10">C34*F34</f>
        <v>0</v>
      </c>
      <c r="C34" s="14">
        <v>2</v>
      </c>
      <c r="D34" s="15"/>
      <c r="E34" s="15"/>
      <c r="F34" s="42">
        <f>E34-D34</f>
        <v>0</v>
      </c>
      <c r="G34" s="44">
        <v>100</v>
      </c>
      <c r="H34" s="45">
        <f t="shared" ref="H34" si="11">C34*F34*G34</f>
        <v>0</v>
      </c>
    </row>
    <row r="35" spans="1:13" ht="14.25" customHeight="1" x14ac:dyDescent="0.25">
      <c r="A35" s="39" t="s">
        <v>61</v>
      </c>
      <c r="B35" s="42">
        <f t="shared" ref="B35" si="12">C35*F35</f>
        <v>0</v>
      </c>
      <c r="C35" s="14">
        <v>2</v>
      </c>
      <c r="D35" s="15"/>
      <c r="E35" s="15"/>
      <c r="F35" s="42">
        <f t="shared" ref="F35:F37" si="13">E35-D35</f>
        <v>0</v>
      </c>
      <c r="G35" s="44">
        <v>100</v>
      </c>
      <c r="H35" s="45">
        <f t="shared" ref="H35" si="14">C35*F35*G35</f>
        <v>0</v>
      </c>
    </row>
    <row r="36" spans="1:13" ht="14.25" customHeight="1" x14ac:dyDescent="0.25">
      <c r="A36" s="39" t="s">
        <v>62</v>
      </c>
      <c r="B36" s="42">
        <f t="shared" si="10"/>
        <v>0</v>
      </c>
      <c r="C36" s="14">
        <v>2</v>
      </c>
      <c r="D36" s="15"/>
      <c r="E36" s="15"/>
      <c r="F36" s="42">
        <f t="shared" si="13"/>
        <v>0</v>
      </c>
      <c r="G36" s="44">
        <v>82</v>
      </c>
      <c r="H36" s="45">
        <f>B36*G36</f>
        <v>0</v>
      </c>
    </row>
    <row r="37" spans="1:13" ht="14.25" customHeight="1" thickBot="1" x14ac:dyDescent="0.3">
      <c r="A37" s="40" t="s">
        <v>62</v>
      </c>
      <c r="B37" s="43">
        <f t="shared" ref="B37" si="15">C37*F37</f>
        <v>0</v>
      </c>
      <c r="C37" s="16">
        <v>2</v>
      </c>
      <c r="D37" s="17"/>
      <c r="E37" s="17"/>
      <c r="F37" s="43">
        <f t="shared" si="13"/>
        <v>0</v>
      </c>
      <c r="G37" s="46">
        <v>82</v>
      </c>
      <c r="H37" s="47">
        <f>B37*G37</f>
        <v>0</v>
      </c>
    </row>
    <row r="38" spans="1:13" ht="14.25" customHeight="1" thickBot="1" x14ac:dyDescent="0.3">
      <c r="A38" s="96" t="s">
        <v>17</v>
      </c>
      <c r="B38" s="97">
        <f>SUM(B14:B37)</f>
        <v>60</v>
      </c>
      <c r="C38" s="13"/>
      <c r="D38" s="10"/>
      <c r="E38" s="10"/>
      <c r="F38" s="83"/>
      <c r="G38" s="84"/>
      <c r="H38" s="85">
        <f>SUM(H14:H37)</f>
        <v>5740</v>
      </c>
    </row>
    <row r="39" spans="1:13" ht="14.25" customHeight="1" thickBot="1" x14ac:dyDescent="0.3">
      <c r="A39" s="83"/>
      <c r="B39" s="83"/>
      <c r="C39" s="13"/>
      <c r="D39" s="10"/>
      <c r="E39" s="10"/>
      <c r="F39" s="83"/>
      <c r="G39" s="84"/>
      <c r="H39" s="86"/>
    </row>
    <row r="40" spans="1:13" ht="18" thickBot="1" x14ac:dyDescent="0.4">
      <c r="A40" s="153" t="s">
        <v>75</v>
      </c>
      <c r="B40" s="154"/>
      <c r="C40" s="154"/>
      <c r="D40" s="154"/>
      <c r="E40" s="154"/>
      <c r="F40" s="154"/>
      <c r="G40" s="154"/>
      <c r="H40" s="155"/>
    </row>
    <row r="41" spans="1:13" ht="14.25" customHeight="1" x14ac:dyDescent="0.25">
      <c r="A41" s="38" t="s">
        <v>23</v>
      </c>
      <c r="B41" s="189" t="s">
        <v>16</v>
      </c>
      <c r="C41" s="189"/>
      <c r="D41" s="187" t="s">
        <v>27</v>
      </c>
      <c r="E41" s="191"/>
      <c r="F41" s="192"/>
      <c r="G41" s="185" t="s">
        <v>3</v>
      </c>
      <c r="H41" s="186"/>
    </row>
    <row r="42" spans="1:13" ht="14.25" customHeight="1" x14ac:dyDescent="0.25">
      <c r="A42" s="94"/>
      <c r="B42" s="164"/>
      <c r="C42" s="164"/>
      <c r="D42" s="164"/>
      <c r="E42" s="164"/>
      <c r="F42" s="164"/>
      <c r="G42" s="181">
        <f>B42*(IF(D42="Ljubljana, SLO",40,IF(D42="Trieste, ITA",20,IF(D42="",0,))))</f>
        <v>0</v>
      </c>
      <c r="H42" s="182"/>
      <c r="K42" s="32" t="s">
        <v>24</v>
      </c>
      <c r="M42" s="31" t="s">
        <v>26</v>
      </c>
    </row>
    <row r="43" spans="1:13" ht="14.25" customHeight="1" x14ac:dyDescent="0.25">
      <c r="A43" s="94"/>
      <c r="B43" s="164"/>
      <c r="C43" s="164"/>
      <c r="D43" s="164"/>
      <c r="E43" s="164"/>
      <c r="F43" s="164"/>
      <c r="G43" s="181">
        <f>B43*(IF(D43="LJUBLJANA, SLO",40,IF(D43="TRIESTE, ITA",20,IF(D43="",0,))))</f>
        <v>0</v>
      </c>
      <c r="H43" s="182"/>
      <c r="K43" s="32" t="s">
        <v>25</v>
      </c>
      <c r="M43" s="31" t="s">
        <v>29</v>
      </c>
    </row>
    <row r="44" spans="1:13" ht="14.25" customHeight="1" thickBot="1" x14ac:dyDescent="0.3">
      <c r="A44" s="95"/>
      <c r="B44" s="165"/>
      <c r="C44" s="165"/>
      <c r="D44" s="165"/>
      <c r="E44" s="165"/>
      <c r="F44" s="165"/>
      <c r="G44" s="183">
        <f>B44*(IF(D44="LJUBLJANA, SLO",40,IF(D44="TRIESTE, ITA",20,IF(D44="",0,))))</f>
        <v>0</v>
      </c>
      <c r="H44" s="184"/>
      <c r="K44" s="31" t="s">
        <v>26</v>
      </c>
      <c r="M44" s="31" t="s">
        <v>30</v>
      </c>
    </row>
    <row r="45" spans="1:13" ht="14.25" customHeight="1" x14ac:dyDescent="0.25">
      <c r="A45" s="98" t="s">
        <v>28</v>
      </c>
      <c r="B45" s="189" t="s">
        <v>16</v>
      </c>
      <c r="C45" s="189"/>
      <c r="D45" s="193" t="s">
        <v>27</v>
      </c>
      <c r="E45" s="194"/>
      <c r="F45" s="195"/>
      <c r="G45" s="187"/>
      <c r="H45" s="188"/>
      <c r="K45" s="31" t="s">
        <v>29</v>
      </c>
      <c r="M45" s="31" t="s">
        <v>31</v>
      </c>
    </row>
    <row r="46" spans="1:13" ht="14.25" customHeight="1" x14ac:dyDescent="0.25">
      <c r="A46" s="94"/>
      <c r="B46" s="164"/>
      <c r="C46" s="164"/>
      <c r="D46" s="164"/>
      <c r="E46" s="164"/>
      <c r="F46" s="164"/>
      <c r="G46" s="181">
        <f>B46*(IF(D46="LJUBLJANA, SLO",40,IF(D46="TRIESTE, ITA",20,IF(D46="",0,))))</f>
        <v>0</v>
      </c>
      <c r="H46" s="182"/>
      <c r="K46" s="31" t="s">
        <v>30</v>
      </c>
      <c r="M46" s="31" t="s">
        <v>57</v>
      </c>
    </row>
    <row r="47" spans="1:13" ht="14.25" customHeight="1" x14ac:dyDescent="0.25">
      <c r="A47" s="94"/>
      <c r="B47" s="164"/>
      <c r="C47" s="164"/>
      <c r="D47" s="164"/>
      <c r="E47" s="164"/>
      <c r="F47" s="164"/>
      <c r="G47" s="181">
        <f>B47*(IF(D47="LJUBLJANA, SLO",40,IF(D47="TRIESTE, ITA",20,IF(D47="",0,))))</f>
        <v>0</v>
      </c>
      <c r="H47" s="182"/>
    </row>
    <row r="48" spans="1:13" ht="14.25" customHeight="1" thickBot="1" x14ac:dyDescent="0.3">
      <c r="A48" s="95"/>
      <c r="B48" s="165"/>
      <c r="C48" s="165"/>
      <c r="D48" s="165"/>
      <c r="E48" s="165"/>
      <c r="F48" s="165"/>
      <c r="G48" s="183">
        <f>B48*(IF(D48="LJUBLJANA, SLO",40,IF(D48="TRIESTE, ITA",20,IF(D48="",0,))))</f>
        <v>0</v>
      </c>
      <c r="H48" s="184"/>
    </row>
    <row r="49" spans="1:16" ht="14.25" customHeight="1" thickBot="1" x14ac:dyDescent="0.3">
      <c r="A49" s="9" t="s">
        <v>32</v>
      </c>
      <c r="B49" s="22"/>
      <c r="C49" s="22"/>
      <c r="D49" s="22"/>
      <c r="E49" s="22"/>
      <c r="F49" s="22"/>
      <c r="G49" s="179">
        <f>SUM(G42:H48)</f>
        <v>0</v>
      </c>
      <c r="H49" s="180"/>
      <c r="K49" s="31" t="s">
        <v>69</v>
      </c>
    </row>
    <row r="50" spans="1:16" ht="14.25" customHeight="1" thickBot="1" x14ac:dyDescent="0.3">
      <c r="A50" s="9"/>
      <c r="B50" s="22"/>
      <c r="C50" s="22"/>
      <c r="D50" s="22"/>
      <c r="E50" s="22"/>
      <c r="F50" s="22"/>
      <c r="G50" s="19"/>
      <c r="H50" s="23"/>
      <c r="K50" s="31" t="s">
        <v>70</v>
      </c>
    </row>
    <row r="51" spans="1:16" s="1" customFormat="1" ht="17.5" x14ac:dyDescent="0.35">
      <c r="A51" s="174" t="s">
        <v>67</v>
      </c>
      <c r="B51" s="175"/>
      <c r="C51" s="175"/>
      <c r="D51" s="175"/>
      <c r="E51" s="175"/>
      <c r="F51" s="175"/>
      <c r="G51" s="175"/>
      <c r="H51" s="176"/>
      <c r="J51" s="36"/>
      <c r="K51" s="36"/>
      <c r="L51" s="36"/>
      <c r="M51" s="36"/>
      <c r="N51" s="36"/>
      <c r="O51" s="36"/>
      <c r="P51" s="36"/>
    </row>
    <row r="52" spans="1:16" ht="31.5" x14ac:dyDescent="0.25">
      <c r="A52" s="159"/>
      <c r="B52" s="160"/>
      <c r="C52" s="161"/>
      <c r="D52" s="70" t="s">
        <v>18</v>
      </c>
      <c r="E52" s="70" t="s">
        <v>19</v>
      </c>
      <c r="F52" s="70" t="s">
        <v>20</v>
      </c>
      <c r="G52" s="162"/>
      <c r="H52" s="163"/>
    </row>
    <row r="53" spans="1:16" ht="14.25" customHeight="1" x14ac:dyDescent="0.25">
      <c r="A53" s="141" t="s">
        <v>24</v>
      </c>
      <c r="B53" s="142"/>
      <c r="C53" s="142"/>
      <c r="D53" s="143"/>
      <c r="E53" s="20"/>
      <c r="F53" s="20"/>
      <c r="G53" s="144">
        <f>E53*16+F53*10</f>
        <v>0</v>
      </c>
      <c r="H53" s="145"/>
    </row>
    <row r="54" spans="1:16" ht="14.25" customHeight="1" x14ac:dyDescent="0.25">
      <c r="A54" s="141" t="s">
        <v>25</v>
      </c>
      <c r="B54" s="142"/>
      <c r="C54" s="142"/>
      <c r="D54" s="143"/>
      <c r="E54" s="20"/>
      <c r="F54" s="20"/>
      <c r="G54" s="144">
        <f>E54*16+F54*10</f>
        <v>0</v>
      </c>
      <c r="H54" s="145"/>
    </row>
    <row r="55" spans="1:16" ht="14.25" customHeight="1" x14ac:dyDescent="0.25">
      <c r="A55" s="141" t="s">
        <v>26</v>
      </c>
      <c r="B55" s="142"/>
      <c r="C55" s="143"/>
      <c r="D55" s="20"/>
      <c r="E55" s="20"/>
      <c r="F55" s="20"/>
      <c r="G55" s="144">
        <f>E55*16+D55*16+F55*10</f>
        <v>0</v>
      </c>
      <c r="H55" s="145"/>
    </row>
    <row r="56" spans="1:16" ht="14.25" customHeight="1" x14ac:dyDescent="0.25">
      <c r="A56" s="141" t="s">
        <v>29</v>
      </c>
      <c r="B56" s="142"/>
      <c r="C56" s="143"/>
      <c r="D56" s="20"/>
      <c r="E56" s="20"/>
      <c r="F56" s="20"/>
      <c r="G56" s="144">
        <f>D56*16+E56*16+F56*10</f>
        <v>0</v>
      </c>
      <c r="H56" s="145"/>
    </row>
    <row r="57" spans="1:16" ht="14.25" customHeight="1" x14ac:dyDescent="0.25">
      <c r="A57" s="141" t="s">
        <v>30</v>
      </c>
      <c r="B57" s="142"/>
      <c r="C57" s="142"/>
      <c r="D57" s="143"/>
      <c r="E57" s="20"/>
      <c r="F57" s="20"/>
      <c r="G57" s="144">
        <f>E57*16+F57*10</f>
        <v>0</v>
      </c>
      <c r="H57" s="145"/>
    </row>
    <row r="58" spans="1:16" ht="14.25" customHeight="1" thickBot="1" x14ac:dyDescent="0.3">
      <c r="A58" s="134" t="s">
        <v>31</v>
      </c>
      <c r="B58" s="135"/>
      <c r="C58" s="135"/>
      <c r="D58" s="136"/>
      <c r="E58" s="78"/>
      <c r="F58" s="78"/>
      <c r="G58" s="144">
        <f>E58*16+F58*10</f>
        <v>0</v>
      </c>
      <c r="H58" s="145"/>
    </row>
    <row r="59" spans="1:16" ht="14.25" customHeight="1" thickBot="1" x14ac:dyDescent="0.3">
      <c r="A59" s="82"/>
      <c r="B59" s="82"/>
      <c r="C59" s="87"/>
      <c r="D59" s="82"/>
      <c r="E59" s="82"/>
      <c r="F59" s="75" t="s">
        <v>72</v>
      </c>
      <c r="G59" s="89"/>
      <c r="H59" s="90"/>
    </row>
    <row r="60" spans="1:16" ht="22.5" customHeight="1" thickBot="1" x14ac:dyDescent="0.35">
      <c r="A60" s="138" t="s">
        <v>21</v>
      </c>
      <c r="B60" s="139"/>
      <c r="C60" s="139"/>
      <c r="D60" s="139"/>
      <c r="E60" s="140"/>
      <c r="F60" s="21"/>
      <c r="G60" s="146">
        <f>F60*100</f>
        <v>0</v>
      </c>
      <c r="H60" s="147"/>
    </row>
    <row r="61" spans="1:16" ht="22.5" customHeight="1" thickBot="1" x14ac:dyDescent="0.35">
      <c r="A61" s="138" t="s">
        <v>22</v>
      </c>
      <c r="B61" s="139"/>
      <c r="C61" s="139"/>
      <c r="D61" s="139"/>
      <c r="E61" s="140"/>
      <c r="F61" s="21"/>
      <c r="G61" s="146">
        <f>F61*40</f>
        <v>0</v>
      </c>
      <c r="H61" s="147"/>
    </row>
    <row r="62" spans="1:16" ht="14" customHeight="1" thickBot="1" x14ac:dyDescent="0.35">
      <c r="A62" s="88"/>
      <c r="B62" s="88"/>
      <c r="C62" s="88"/>
      <c r="D62" s="88"/>
      <c r="E62" s="88"/>
      <c r="F62" s="76" t="s">
        <v>72</v>
      </c>
      <c r="G62" s="91"/>
      <c r="H62" s="91"/>
    </row>
    <row r="63" spans="1:16" ht="22.5" customHeight="1" thickBot="1" x14ac:dyDescent="0.35">
      <c r="A63" s="148" t="s">
        <v>71</v>
      </c>
      <c r="B63" s="149"/>
      <c r="C63" s="149"/>
      <c r="D63" s="149"/>
      <c r="E63" s="150"/>
      <c r="F63" s="21"/>
      <c r="G63" s="151">
        <f>F63*10</f>
        <v>0</v>
      </c>
      <c r="H63" s="152"/>
    </row>
    <row r="64" spans="1:16" ht="14" customHeight="1" x14ac:dyDescent="0.3">
      <c r="A64" s="71"/>
      <c r="B64" s="71"/>
      <c r="C64" s="71"/>
      <c r="D64" s="71"/>
      <c r="E64" s="71"/>
      <c r="F64" s="10"/>
      <c r="G64" s="92"/>
      <c r="H64" s="93">
        <f>H38+G49+SUM(G53:H58)+G60+G61+G63</f>
        <v>5740</v>
      </c>
    </row>
    <row r="65" spans="1:8" ht="14.25" customHeight="1" x14ac:dyDescent="0.25">
      <c r="A65" s="137"/>
      <c r="B65" s="137"/>
      <c r="C65" s="137"/>
      <c r="D65" s="137"/>
      <c r="E65" s="137"/>
      <c r="F65" s="137"/>
      <c r="G65" s="137"/>
      <c r="H65" s="137"/>
    </row>
    <row r="66" spans="1:8" ht="14.25" customHeight="1" x14ac:dyDescent="0.25">
      <c r="A66" s="137"/>
      <c r="B66" s="137"/>
      <c r="C66" s="137"/>
      <c r="D66" s="137"/>
      <c r="E66" s="137"/>
      <c r="F66" s="137"/>
      <c r="G66" s="137"/>
      <c r="H66" s="137"/>
    </row>
  </sheetData>
  <sheetProtection algorithmName="SHA-512" hashValue="uTWVVg/TKmscaWWqdiRtDwQNAOkbHd1Ltw5pWjPsc0UfV3QFBOo9WmhM8BnwJFnuwsc2SpuCeR72lCqALtJCxA==" saltValue="FzSbUfljYNZd7KYhMVhT1w==" spinCount="100000" sheet="1" objects="1" scenarios="1" insertRows="0"/>
  <mergeCells count="67">
    <mergeCell ref="A12:C12"/>
    <mergeCell ref="A27:C27"/>
    <mergeCell ref="D28:E28"/>
    <mergeCell ref="D29:E29"/>
    <mergeCell ref="D30:E30"/>
    <mergeCell ref="D31:E31"/>
    <mergeCell ref="D32:E32"/>
    <mergeCell ref="B45:C45"/>
    <mergeCell ref="D41:F41"/>
    <mergeCell ref="D45:F45"/>
    <mergeCell ref="G41:H41"/>
    <mergeCell ref="G45:H45"/>
    <mergeCell ref="B41:C41"/>
    <mergeCell ref="D44:F44"/>
    <mergeCell ref="D46:F46"/>
    <mergeCell ref="D47:F47"/>
    <mergeCell ref="D48:F48"/>
    <mergeCell ref="G42:H42"/>
    <mergeCell ref="G43:H43"/>
    <mergeCell ref="G44:H44"/>
    <mergeCell ref="G46:H46"/>
    <mergeCell ref="G47:H47"/>
    <mergeCell ref="G48:H48"/>
    <mergeCell ref="B6:H6"/>
    <mergeCell ref="B7:H7"/>
    <mergeCell ref="B8:H8"/>
    <mergeCell ref="B9:H9"/>
    <mergeCell ref="A51:H51"/>
    <mergeCell ref="D13:E13"/>
    <mergeCell ref="D14:E14"/>
    <mergeCell ref="D15:E15"/>
    <mergeCell ref="D16:E16"/>
    <mergeCell ref="D17:E17"/>
    <mergeCell ref="D18:E18"/>
    <mergeCell ref="D19:E19"/>
    <mergeCell ref="B46:C46"/>
    <mergeCell ref="B47:C47"/>
    <mergeCell ref="G49:H49"/>
    <mergeCell ref="A55:C55"/>
    <mergeCell ref="A54:D54"/>
    <mergeCell ref="A53:D53"/>
    <mergeCell ref="A40:H40"/>
    <mergeCell ref="A11:H11"/>
    <mergeCell ref="A52:C52"/>
    <mergeCell ref="G52:H52"/>
    <mergeCell ref="G53:H53"/>
    <mergeCell ref="G54:H54"/>
    <mergeCell ref="G55:H55"/>
    <mergeCell ref="B42:C42"/>
    <mergeCell ref="B43:C43"/>
    <mergeCell ref="B44:C44"/>
    <mergeCell ref="B48:C48"/>
    <mergeCell ref="D42:F42"/>
    <mergeCell ref="D43:F43"/>
    <mergeCell ref="A58:D58"/>
    <mergeCell ref="A65:H66"/>
    <mergeCell ref="A60:E60"/>
    <mergeCell ref="A57:D57"/>
    <mergeCell ref="A56:C56"/>
    <mergeCell ref="G56:H56"/>
    <mergeCell ref="G57:H57"/>
    <mergeCell ref="G58:H58"/>
    <mergeCell ref="A61:E61"/>
    <mergeCell ref="G60:H60"/>
    <mergeCell ref="G61:H61"/>
    <mergeCell ref="A63:E63"/>
    <mergeCell ref="G63:H63"/>
  </mergeCells>
  <dataValidations count="9">
    <dataValidation type="list" allowBlank="1" showInputMessage="1" showErrorMessage="1" sqref="E49:E50 E45 E40:E41" xr:uid="{970C40B9-B76F-46A5-A127-5164D79602F4}">
      <formula1>#REF!</formula1>
    </dataValidation>
    <dataValidation type="list" allowBlank="1" showInputMessage="1" showErrorMessage="1" sqref="D20:E20" xr:uid="{89E6144C-54E9-4335-A309-46AB13ABBD34}">
      <formula1>$K$7:$K$8</formula1>
    </dataValidation>
    <dataValidation type="list" allowBlank="1" showInputMessage="1" showErrorMessage="1" sqref="E21:E26 E34:E37" xr:uid="{D8226B09-8A01-4A54-AAC4-C2DDEF1DC49A}">
      <formula1>$M$25:$M$30</formula1>
    </dataValidation>
    <dataValidation type="list" allowBlank="1" showInputMessage="1" showErrorMessage="1" sqref="A42:A44" xr:uid="{66826B01-EC72-467E-AA5C-232A0DAAC7C7}">
      <formula1>$K$42:$K$46</formula1>
    </dataValidation>
    <dataValidation type="list" allowBlank="1" showInputMessage="1" showErrorMessage="1" sqref="A46:A48" xr:uid="{C7635208-C025-4BC0-95D2-05265FE56A80}">
      <formula1>$M$42:$M$46</formula1>
    </dataValidation>
    <dataValidation type="list" allowBlank="1" showInputMessage="1" showErrorMessage="1" sqref="D45 D49:D50 D40:D41" xr:uid="{25D66524-DE3F-4C5E-BF37-62C817D825B5}">
      <formula1>#REF!</formula1>
    </dataValidation>
    <dataValidation type="list" allowBlank="1" showInputMessage="1" showErrorMessage="1" sqref="D42:F44 D46:F48" xr:uid="{727B44D7-9E0C-4F6F-A080-E9EB108AC268}">
      <formula1>$K$49:$K$50</formula1>
    </dataValidation>
    <dataValidation type="list" allowBlank="1" showInputMessage="1" showErrorMessage="1" sqref="D21:D26 D34:D37" xr:uid="{E3B5C793-EBCA-4BE0-A9FE-86EDDECAE029}">
      <formula1>$K$25:$K$30</formula1>
    </dataValidation>
    <dataValidation type="list" allowBlank="1" showInputMessage="1" showErrorMessage="1" sqref="D14:E19 D29:E32" xr:uid="{9FFA4728-EADD-4922-B7B6-E1BCB06E8005}">
      <formula1>$K$18:$K$21</formula1>
    </dataValidation>
  </dataValidations>
  <pageMargins left="0.51181102362204722" right="0.51181102362204722" top="0.28888888888888886" bottom="0.28888888888888886" header="0.31496062992125984" footer="0.31496062992125984"/>
  <pageSetup paperSize="9" scale="65" orientation="portrait" r:id="rId1"/>
  <headerFooter>
    <oddFooter>&amp;R&amp;D 
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I49"/>
  <sheetViews>
    <sheetView showGridLines="0" view="pageLayout" zoomScaleNormal="100" workbookViewId="0">
      <selection activeCell="B15" sqref="B15:C15"/>
    </sheetView>
  </sheetViews>
  <sheetFormatPr defaultColWidth="14.26953125" defaultRowHeight="12.5" x14ac:dyDescent="0.25"/>
  <cols>
    <col min="1" max="1" width="26.7265625" style="82" bestFit="1" customWidth="1"/>
    <col min="2" max="2" width="4.6328125" style="82" customWidth="1"/>
    <col min="3" max="3" width="4.453125" style="82" customWidth="1"/>
    <col min="4" max="4" width="5.81640625" style="82" customWidth="1"/>
    <col min="5" max="5" width="7.7265625" style="82" bestFit="1" customWidth="1"/>
    <col min="6" max="6" width="10.08984375" style="82" bestFit="1" customWidth="1"/>
    <col min="7" max="7" width="12.26953125" style="82" bestFit="1" customWidth="1"/>
    <col min="8" max="8" width="14.54296875" style="99" customWidth="1"/>
    <col min="9" max="9" width="1.08984375" style="131" customWidth="1"/>
    <col min="10" max="10" width="18.08984375" style="82" bestFit="1" customWidth="1"/>
    <col min="11" max="16384" width="14.26953125" style="82"/>
  </cols>
  <sheetData>
    <row r="1" spans="1:9" ht="12.5" customHeight="1" x14ac:dyDescent="0.25">
      <c r="A1" s="99"/>
      <c r="C1" s="204" t="s">
        <v>82</v>
      </c>
      <c r="D1" s="205"/>
      <c r="E1" s="205"/>
      <c r="F1" s="205"/>
      <c r="G1" s="205"/>
      <c r="H1" s="206"/>
    </row>
    <row r="2" spans="1:9" s="83" customFormat="1" ht="12.5" customHeight="1" x14ac:dyDescent="0.25">
      <c r="C2" s="207"/>
      <c r="D2" s="208"/>
      <c r="E2" s="208"/>
      <c r="F2" s="208"/>
      <c r="G2" s="208"/>
      <c r="H2" s="209"/>
      <c r="I2" s="221"/>
    </row>
    <row r="3" spans="1:9" s="83" customFormat="1" ht="12.5" customHeight="1" x14ac:dyDescent="0.25">
      <c r="B3" s="130"/>
      <c r="C3" s="207"/>
      <c r="D3" s="208"/>
      <c r="E3" s="208"/>
      <c r="F3" s="208"/>
      <c r="G3" s="208"/>
      <c r="H3" s="209"/>
      <c r="I3" s="221"/>
    </row>
    <row r="4" spans="1:9" s="83" customFormat="1" ht="12.5" customHeight="1" thickBot="1" x14ac:dyDescent="0.3">
      <c r="B4" s="130"/>
      <c r="C4" s="210"/>
      <c r="D4" s="211"/>
      <c r="E4" s="211"/>
      <c r="F4" s="211"/>
      <c r="G4" s="211"/>
      <c r="H4" s="212"/>
      <c r="I4" s="221"/>
    </row>
    <row r="5" spans="1:9" s="83" customFormat="1" ht="12.5" customHeight="1" x14ac:dyDescent="0.25">
      <c r="B5" s="130"/>
      <c r="C5" s="133"/>
      <c r="D5" s="133"/>
      <c r="E5" s="133"/>
      <c r="F5" s="133"/>
      <c r="G5" s="133"/>
      <c r="H5" s="133"/>
      <c r="I5" s="221"/>
    </row>
    <row r="6" spans="1:9" s="83" customFormat="1" ht="15" x14ac:dyDescent="0.3">
      <c r="F6" s="100">
        <f>RESERVATIONS!$B$6</f>
        <v>0</v>
      </c>
      <c r="I6" s="221"/>
    </row>
    <row r="7" spans="1:9" s="83" customFormat="1" ht="15" x14ac:dyDescent="0.3">
      <c r="A7" s="101"/>
      <c r="F7" s="100">
        <f>RESERVATIONS!$B$7</f>
        <v>0</v>
      </c>
      <c r="I7" s="221"/>
    </row>
    <row r="8" spans="1:9" s="83" customFormat="1" ht="15" x14ac:dyDescent="0.3">
      <c r="C8" s="102"/>
      <c r="D8" s="102"/>
      <c r="F8" s="100">
        <f>RESERVATIONS!$B$8</f>
        <v>0</v>
      </c>
      <c r="I8" s="221"/>
    </row>
    <row r="9" spans="1:9" s="83" customFormat="1" ht="15" x14ac:dyDescent="0.3">
      <c r="C9" s="102"/>
      <c r="D9" s="102"/>
      <c r="F9" s="100"/>
      <c r="I9" s="221"/>
    </row>
    <row r="10" spans="1:9" s="24" customFormat="1" ht="17.5" x14ac:dyDescent="0.35">
      <c r="A10" s="103" t="s">
        <v>83</v>
      </c>
      <c r="F10" s="104" t="s">
        <v>52</v>
      </c>
      <c r="G10" s="216">
        <f>RESERVATIONS!$B$9</f>
        <v>0</v>
      </c>
      <c r="H10" s="217"/>
      <c r="I10" s="222"/>
    </row>
    <row r="11" spans="1:9" ht="13" thickBot="1" x14ac:dyDescent="0.3">
      <c r="A11" s="105"/>
      <c r="B11" s="99"/>
      <c r="H11" s="105"/>
    </row>
    <row r="12" spans="1:9" s="103" customFormat="1" ht="17.5" x14ac:dyDescent="0.35">
      <c r="A12" s="224" t="s">
        <v>39</v>
      </c>
      <c r="B12" s="225"/>
      <c r="C12" s="226"/>
      <c r="D12" s="226"/>
      <c r="E12" s="225"/>
      <c r="F12" s="225"/>
      <c r="G12" s="225"/>
      <c r="H12" s="227"/>
      <c r="I12" s="223"/>
    </row>
    <row r="13" spans="1:9" ht="25" x14ac:dyDescent="0.25">
      <c r="A13" s="228" t="s">
        <v>48</v>
      </c>
      <c r="B13" s="229" t="s">
        <v>41</v>
      </c>
      <c r="C13" s="229"/>
      <c r="D13" s="230" t="s">
        <v>7</v>
      </c>
      <c r="E13" s="231" t="s">
        <v>8</v>
      </c>
      <c r="F13" s="231" t="s">
        <v>9</v>
      </c>
      <c r="G13" s="230" t="s">
        <v>10</v>
      </c>
      <c r="H13" s="232" t="s">
        <v>11</v>
      </c>
    </row>
    <row r="14" spans="1:9" x14ac:dyDescent="0.25">
      <c r="A14" s="233" t="s">
        <v>34</v>
      </c>
      <c r="B14" s="234">
        <f>RESERVATIONS!$C$14+RESERVATIONS!$C$15</f>
        <v>4</v>
      </c>
      <c r="C14" s="234"/>
      <c r="D14" s="235">
        <v>3</v>
      </c>
      <c r="E14" s="236">
        <f>35000/109.5</f>
        <v>319.634703196347</v>
      </c>
      <c r="F14" s="236">
        <f t="shared" ref="F14:F19" si="0">E14*9.5%</f>
        <v>30.365296803652967</v>
      </c>
      <c r="G14" s="236">
        <f>E14+F14</f>
        <v>350</v>
      </c>
      <c r="H14" s="237">
        <f t="shared" ref="H14:H19" si="1">G14*B14</f>
        <v>1400</v>
      </c>
    </row>
    <row r="15" spans="1:9" x14ac:dyDescent="0.25">
      <c r="A15" s="233" t="s">
        <v>35</v>
      </c>
      <c r="B15" s="234">
        <f>RESERVATIONS!$C$16+RESERVATIONS!$C$17</f>
        <v>4</v>
      </c>
      <c r="C15" s="234"/>
      <c r="D15" s="235">
        <v>3</v>
      </c>
      <c r="E15" s="236">
        <f>30000/109.5</f>
        <v>273.97260273972603</v>
      </c>
      <c r="F15" s="236">
        <f t="shared" si="0"/>
        <v>26.027397260273972</v>
      </c>
      <c r="G15" s="236">
        <f t="shared" ref="G15:G19" si="2">E15+F15</f>
        <v>300</v>
      </c>
      <c r="H15" s="237">
        <f>G15*B15</f>
        <v>1200</v>
      </c>
    </row>
    <row r="16" spans="1:9" x14ac:dyDescent="0.25">
      <c r="A16" s="233" t="s">
        <v>36</v>
      </c>
      <c r="B16" s="234">
        <f>RESERVATIONS!$C$18+RESERVATIONS!$C$19</f>
        <v>4</v>
      </c>
      <c r="C16" s="234"/>
      <c r="D16" s="235">
        <v>3</v>
      </c>
      <c r="E16" s="236">
        <f>28000/109.5</f>
        <v>255.70776255707761</v>
      </c>
      <c r="F16" s="236">
        <f t="shared" si="0"/>
        <v>24.292237442922374</v>
      </c>
      <c r="G16" s="236">
        <f t="shared" si="2"/>
        <v>280</v>
      </c>
      <c r="H16" s="237">
        <f t="shared" si="1"/>
        <v>1120</v>
      </c>
    </row>
    <row r="17" spans="1:9" x14ac:dyDescent="0.25">
      <c r="A17" s="233" t="s">
        <v>49</v>
      </c>
      <c r="B17" s="234">
        <f>RESERVATIONS!$B$21+RESERVATIONS!$B$22</f>
        <v>0</v>
      </c>
      <c r="C17" s="234"/>
      <c r="D17" s="235"/>
      <c r="E17" s="236">
        <f>13000/109.5</f>
        <v>118.72146118721462</v>
      </c>
      <c r="F17" s="236">
        <f t="shared" si="0"/>
        <v>11.278538812785389</v>
      </c>
      <c r="G17" s="236">
        <f t="shared" si="2"/>
        <v>130</v>
      </c>
      <c r="H17" s="237">
        <f t="shared" si="1"/>
        <v>0</v>
      </c>
    </row>
    <row r="18" spans="1:9" x14ac:dyDescent="0.25">
      <c r="A18" s="233" t="s">
        <v>50</v>
      </c>
      <c r="B18" s="234">
        <f>RESERVATIONS!$B$23+RESERVATIONS!$B$24</f>
        <v>0</v>
      </c>
      <c r="C18" s="234"/>
      <c r="D18" s="235"/>
      <c r="E18" s="236">
        <f>11500/109.5</f>
        <v>105.02283105022831</v>
      </c>
      <c r="F18" s="236">
        <f t="shared" si="0"/>
        <v>9.9771689497716896</v>
      </c>
      <c r="G18" s="236">
        <f t="shared" si="2"/>
        <v>115</v>
      </c>
      <c r="H18" s="237">
        <f t="shared" si="1"/>
        <v>0</v>
      </c>
    </row>
    <row r="19" spans="1:9" ht="13" thickBot="1" x14ac:dyDescent="0.3">
      <c r="A19" s="238" t="s">
        <v>51</v>
      </c>
      <c r="B19" s="239">
        <f>RESERVATIONS!$B$25+RESERVATIONS!$B$26</f>
        <v>0</v>
      </c>
      <c r="C19" s="239"/>
      <c r="D19" s="240"/>
      <c r="E19" s="241">
        <f>10500/109.5</f>
        <v>95.890410958904113</v>
      </c>
      <c r="F19" s="241">
        <f t="shared" si="0"/>
        <v>9.1095890410958908</v>
      </c>
      <c r="G19" s="236">
        <f t="shared" si="2"/>
        <v>105</v>
      </c>
      <c r="H19" s="242">
        <f t="shared" si="1"/>
        <v>0</v>
      </c>
    </row>
    <row r="20" spans="1:9" ht="25" x14ac:dyDescent="0.25">
      <c r="A20" s="243" t="s">
        <v>47</v>
      </c>
      <c r="B20" s="244" t="s">
        <v>41</v>
      </c>
      <c r="C20" s="244"/>
      <c r="D20" s="245" t="s">
        <v>7</v>
      </c>
      <c r="E20" s="246" t="s">
        <v>8</v>
      </c>
      <c r="F20" s="246" t="s">
        <v>9</v>
      </c>
      <c r="G20" s="245" t="s">
        <v>10</v>
      </c>
      <c r="H20" s="247" t="s">
        <v>11</v>
      </c>
    </row>
    <row r="21" spans="1:9" x14ac:dyDescent="0.25">
      <c r="A21" s="233" t="s">
        <v>34</v>
      </c>
      <c r="B21" s="234">
        <f>RESERVATIONS!$C$29+RESERVATIONS!$C$30</f>
        <v>4</v>
      </c>
      <c r="C21" s="234"/>
      <c r="D21" s="235">
        <v>3</v>
      </c>
      <c r="E21" s="236">
        <f>27000/109.5</f>
        <v>246.57534246575344</v>
      </c>
      <c r="F21" s="236">
        <f>E21*9.5%</f>
        <v>23.424657534246577</v>
      </c>
      <c r="G21" s="236">
        <f>E21+F21</f>
        <v>270</v>
      </c>
      <c r="H21" s="237">
        <f>G21*B21</f>
        <v>1080</v>
      </c>
    </row>
    <row r="22" spans="1:9" x14ac:dyDescent="0.25">
      <c r="A22" s="233" t="s">
        <v>35</v>
      </c>
      <c r="B22" s="234">
        <f>RESERVATIONS!$C$31+RESERVATIONS!$C$32</f>
        <v>4</v>
      </c>
      <c r="C22" s="234"/>
      <c r="D22" s="235">
        <v>3</v>
      </c>
      <c r="E22" s="236">
        <f>23500/109.5</f>
        <v>214.61187214611871</v>
      </c>
      <c r="F22" s="236">
        <f>E22*9.5%</f>
        <v>20.388127853881279</v>
      </c>
      <c r="G22" s="236">
        <f t="shared" ref="G22:G23" si="3">E22+F22</f>
        <v>235</v>
      </c>
      <c r="H22" s="237">
        <f>G22*B22</f>
        <v>940</v>
      </c>
    </row>
    <row r="23" spans="1:9" x14ac:dyDescent="0.25">
      <c r="A23" s="233" t="s">
        <v>49</v>
      </c>
      <c r="B23" s="234">
        <f>RESERVATIONS!$B$34+RESERVATIONS!$B$35</f>
        <v>0</v>
      </c>
      <c r="C23" s="234"/>
      <c r="D23" s="235"/>
      <c r="E23" s="236">
        <f>10000/109.5</f>
        <v>91.324200913242009</v>
      </c>
      <c r="F23" s="236">
        <f>E23*9.5%</f>
        <v>8.6757990867579906</v>
      </c>
      <c r="G23" s="236">
        <f t="shared" si="3"/>
        <v>100</v>
      </c>
      <c r="H23" s="237">
        <f>G23*B23</f>
        <v>0</v>
      </c>
    </row>
    <row r="24" spans="1:9" ht="13" thickBot="1" x14ac:dyDescent="0.3">
      <c r="A24" s="238" t="s">
        <v>50</v>
      </c>
      <c r="B24" s="239">
        <f>RESERVATIONS!$B$36+RESERVATIONS!$B$37</f>
        <v>0</v>
      </c>
      <c r="C24" s="239"/>
      <c r="D24" s="240"/>
      <c r="E24" s="241">
        <f>8200/109.5</f>
        <v>74.885844748858446</v>
      </c>
      <c r="F24" s="241">
        <f>E24*9.5%</f>
        <v>7.1141552511415522</v>
      </c>
      <c r="G24" s="236">
        <f>E24+F24</f>
        <v>82</v>
      </c>
      <c r="H24" s="242">
        <f>G24*B24</f>
        <v>0</v>
      </c>
    </row>
    <row r="25" spans="1:9" s="106" customFormat="1" ht="17.5" x14ac:dyDescent="0.35">
      <c r="A25" s="125" t="s">
        <v>85</v>
      </c>
      <c r="B25" s="248"/>
      <c r="C25" s="248"/>
      <c r="D25" s="248"/>
      <c r="E25" s="248"/>
      <c r="F25" s="248"/>
      <c r="G25" s="248"/>
      <c r="H25" s="249"/>
      <c r="I25" s="109">
        <f>H29*100/109.5</f>
        <v>5242.0091324200912</v>
      </c>
    </row>
    <row r="26" spans="1:9" x14ac:dyDescent="0.25">
      <c r="A26" s="250" t="s">
        <v>39</v>
      </c>
      <c r="B26" s="229" t="s">
        <v>41</v>
      </c>
      <c r="C26" s="229"/>
      <c r="D26" s="229"/>
      <c r="E26" s="230" t="s">
        <v>8</v>
      </c>
      <c r="F26" s="230" t="s">
        <v>9</v>
      </c>
      <c r="G26" s="230" t="s">
        <v>10</v>
      </c>
      <c r="H26" s="251" t="s">
        <v>11</v>
      </c>
      <c r="I26" s="110">
        <f>I37*100/122</f>
        <v>0</v>
      </c>
    </row>
    <row r="27" spans="1:9" x14ac:dyDescent="0.25">
      <c r="A27" s="233" t="s">
        <v>42</v>
      </c>
      <c r="B27" s="234">
        <f>RESERVATIONS!$D$55+RESERVATIONS!$D$56+RESERVATIONS!$E$53+RESERVATIONS!$E$54+RESERVATIONS!$E$55+RESERVATIONS!$E$56+RESERVATIONS!$E$57+RESERVATIONS!$E$58</f>
        <v>0</v>
      </c>
      <c r="C27" s="234"/>
      <c r="D27" s="234"/>
      <c r="E27" s="236">
        <f>16*100/109.5</f>
        <v>14.611872146118721</v>
      </c>
      <c r="F27" s="236">
        <f>E27*9.5%</f>
        <v>1.3881278538812785</v>
      </c>
      <c r="G27" s="236">
        <f>E27+F27</f>
        <v>16</v>
      </c>
      <c r="H27" s="237">
        <f>G27*B27</f>
        <v>0</v>
      </c>
    </row>
    <row r="28" spans="1:9" ht="13" thickBot="1" x14ac:dyDescent="0.3">
      <c r="A28" s="238" t="s">
        <v>43</v>
      </c>
      <c r="B28" s="239">
        <f>RESERVATIONS!$F$53+RESERVATIONS!$F$54+RESERVATIONS!$F$55+RESERVATIONS!$F$56+RESERVATIONS!$F$57+RESERVATIONS!$F$58</f>
        <v>0</v>
      </c>
      <c r="C28" s="239"/>
      <c r="D28" s="239"/>
      <c r="E28" s="241">
        <f>10*100/109.5</f>
        <v>9.1324200913242013</v>
      </c>
      <c r="F28" s="241">
        <f>E28*9.5%</f>
        <v>0.86757990867579915</v>
      </c>
      <c r="G28" s="236">
        <f>E28+F28</f>
        <v>10</v>
      </c>
      <c r="H28" s="242">
        <f>G28*B28</f>
        <v>0</v>
      </c>
    </row>
    <row r="29" spans="1:9" ht="13" thickBot="1" x14ac:dyDescent="0.3">
      <c r="A29" s="4"/>
      <c r="B29" s="107"/>
      <c r="C29" s="107"/>
      <c r="D29" s="107"/>
      <c r="E29" s="84"/>
      <c r="F29" s="84"/>
      <c r="G29" s="84"/>
      <c r="H29" s="108">
        <f>SUM(H14:H28)</f>
        <v>5740</v>
      </c>
    </row>
    <row r="30" spans="1:9" ht="15" x14ac:dyDescent="0.25">
      <c r="A30" s="252" t="s">
        <v>40</v>
      </c>
      <c r="B30" s="253" t="s">
        <v>0</v>
      </c>
      <c r="C30" s="253"/>
      <c r="D30" s="253"/>
      <c r="E30" s="254" t="s">
        <v>8</v>
      </c>
      <c r="F30" s="254" t="s">
        <v>74</v>
      </c>
      <c r="G30" s="254" t="s">
        <v>10</v>
      </c>
      <c r="H30" s="255" t="s">
        <v>11</v>
      </c>
      <c r="I30" s="109">
        <f>I25*9.5%</f>
        <v>497.9908675799087</v>
      </c>
    </row>
    <row r="31" spans="1:9" x14ac:dyDescent="0.25">
      <c r="A31" s="233" t="s">
        <v>37</v>
      </c>
      <c r="B31" s="234">
        <f>RESERVATIONS!$B$42+RESERVATIONS!$B$43+RESERVATIONS!$B$44</f>
        <v>0</v>
      </c>
      <c r="C31" s="234"/>
      <c r="D31" s="234"/>
      <c r="E31" s="236">
        <f>H31*100/122</f>
        <v>0</v>
      </c>
      <c r="F31" s="236">
        <f>E31*22%</f>
        <v>0</v>
      </c>
      <c r="G31" s="236">
        <f>E31+F31</f>
        <v>0</v>
      </c>
      <c r="H31" s="237">
        <f>RESERVATIONS!$G$42+RESERVATIONS!$G$43+RESERVATIONS!$G$44</f>
        <v>0</v>
      </c>
      <c r="I31" s="110">
        <f>I26*22%</f>
        <v>0</v>
      </c>
    </row>
    <row r="32" spans="1:9" ht="13" thickBot="1" x14ac:dyDescent="0.3">
      <c r="A32" s="256" t="s">
        <v>38</v>
      </c>
      <c r="B32" s="257">
        <f>RESERVATIONS!$B$46+RESERVATIONS!$B$47+RESERVATIONS!$B$48</f>
        <v>0</v>
      </c>
      <c r="C32" s="257"/>
      <c r="D32" s="257"/>
      <c r="E32" s="258">
        <f>H32*100/122</f>
        <v>0</v>
      </c>
      <c r="F32" s="258">
        <f>E32*22%</f>
        <v>0</v>
      </c>
      <c r="G32" s="258">
        <f>E32+F32</f>
        <v>0</v>
      </c>
      <c r="H32" s="259">
        <f>RESERVATIONS!$G$46+RESERVATIONS!$G$47+RESERVATIONS!$G$48</f>
        <v>0</v>
      </c>
    </row>
    <row r="33" spans="1:9" ht="15" customHeight="1" x14ac:dyDescent="0.3">
      <c r="A33" s="260" t="s">
        <v>44</v>
      </c>
      <c r="B33" s="253"/>
      <c r="C33" s="253"/>
      <c r="D33" s="253"/>
      <c r="E33" s="254"/>
      <c r="F33" s="254"/>
      <c r="G33" s="254"/>
      <c r="H33" s="255"/>
    </row>
    <row r="34" spans="1:9" x14ac:dyDescent="0.25">
      <c r="A34" s="233" t="s">
        <v>45</v>
      </c>
      <c r="B34" s="234">
        <f>RESERVATIONS!$F$60</f>
        <v>0</v>
      </c>
      <c r="C34" s="234"/>
      <c r="D34" s="234"/>
      <c r="E34" s="236">
        <f>100*100/122</f>
        <v>81.967213114754102</v>
      </c>
      <c r="F34" s="236">
        <f>E34*22%</f>
        <v>18.032786885245901</v>
      </c>
      <c r="G34" s="236">
        <f>E34+F34</f>
        <v>100</v>
      </c>
      <c r="H34" s="237">
        <f>G34*B34</f>
        <v>0</v>
      </c>
    </row>
    <row r="35" spans="1:9" ht="13" thickBot="1" x14ac:dyDescent="0.3">
      <c r="A35" s="238" t="s">
        <v>46</v>
      </c>
      <c r="B35" s="239">
        <f>RESERVATIONS!$F$61</f>
        <v>0</v>
      </c>
      <c r="C35" s="239"/>
      <c r="D35" s="239"/>
      <c r="E35" s="241">
        <f>40*100/122</f>
        <v>32.786885245901637</v>
      </c>
      <c r="F35" s="241">
        <f>E35*22%</f>
        <v>7.2131147540983598</v>
      </c>
      <c r="G35" s="241">
        <f>E35+F35</f>
        <v>40</v>
      </c>
      <c r="H35" s="242">
        <f>G35*B35</f>
        <v>0</v>
      </c>
    </row>
    <row r="36" spans="1:9" ht="15" x14ac:dyDescent="0.3">
      <c r="A36" s="261" t="s">
        <v>73</v>
      </c>
      <c r="B36" s="262"/>
      <c r="C36" s="262"/>
      <c r="D36" s="262"/>
      <c r="E36" s="263"/>
      <c r="F36" s="263"/>
      <c r="G36" s="263"/>
      <c r="H36" s="264"/>
    </row>
    <row r="37" spans="1:9" ht="13" thickBot="1" x14ac:dyDescent="0.3">
      <c r="A37" s="265"/>
      <c r="B37" s="239">
        <f>RESERVATIONS!$F$63</f>
        <v>0</v>
      </c>
      <c r="C37" s="239"/>
      <c r="D37" s="239"/>
      <c r="E37" s="266">
        <f>10*100/122</f>
        <v>8.1967213114754092</v>
      </c>
      <c r="F37" s="266">
        <f>E37*22%</f>
        <v>1.8032786885245899</v>
      </c>
      <c r="G37" s="241">
        <f>E37+F37</f>
        <v>10</v>
      </c>
      <c r="H37" s="242">
        <f>G37*B37</f>
        <v>0</v>
      </c>
      <c r="I37" s="108">
        <f>SUM(H31:H37)</f>
        <v>0</v>
      </c>
    </row>
    <row r="38" spans="1:9" ht="15" x14ac:dyDescent="0.3">
      <c r="A38" s="132"/>
      <c r="B38" s="129"/>
      <c r="C38" s="129"/>
      <c r="D38" s="220"/>
      <c r="E38" s="219"/>
      <c r="F38" s="218"/>
      <c r="G38" s="218"/>
    </row>
    <row r="39" spans="1:9" x14ac:dyDescent="0.25">
      <c r="A39" s="83"/>
      <c r="D39" s="218"/>
      <c r="E39" s="218"/>
      <c r="F39" s="218"/>
      <c r="G39" s="218"/>
      <c r="H39" s="111">
        <f>I25+I26</f>
        <v>5242.0091324200912</v>
      </c>
    </row>
    <row r="40" spans="1:9" ht="13" thickBot="1" x14ac:dyDescent="0.3">
      <c r="D40" s="218"/>
      <c r="E40" s="218"/>
      <c r="F40" s="218"/>
      <c r="G40" s="218"/>
      <c r="H40" s="111">
        <f>I30+I31</f>
        <v>497.9908675799087</v>
      </c>
    </row>
    <row r="41" spans="1:9" s="24" customFormat="1" ht="15.5" thickBot="1" x14ac:dyDescent="0.35">
      <c r="A41" s="213" t="s">
        <v>33</v>
      </c>
      <c r="B41" s="214"/>
      <c r="C41" s="214"/>
      <c r="D41" s="214"/>
      <c r="E41" s="214"/>
      <c r="F41" s="214"/>
      <c r="G41" s="215"/>
      <c r="H41" s="112">
        <f>H39+H40</f>
        <v>5740</v>
      </c>
      <c r="I41" s="222"/>
    </row>
    <row r="42" spans="1:9" s="24" customFormat="1" ht="15" x14ac:dyDescent="0.3">
      <c r="A42" s="113"/>
      <c r="B42" s="113"/>
      <c r="C42" s="113"/>
      <c r="D42" s="113"/>
      <c r="E42" s="113"/>
      <c r="F42" s="113"/>
      <c r="G42" s="114"/>
      <c r="H42" s="115"/>
      <c r="I42" s="222"/>
    </row>
    <row r="43" spans="1:9" s="24" customFormat="1" ht="15" x14ac:dyDescent="0.3">
      <c r="A43" s="116" t="s">
        <v>80</v>
      </c>
      <c r="B43" s="113"/>
      <c r="C43" s="113"/>
      <c r="D43" s="113"/>
      <c r="E43" s="113"/>
      <c r="F43" s="113"/>
      <c r="G43" s="114"/>
      <c r="H43" s="115"/>
      <c r="I43" s="222"/>
    </row>
    <row r="44" spans="1:9" ht="15.5" thickBot="1" x14ac:dyDescent="0.35">
      <c r="A44" s="117" t="s">
        <v>81</v>
      </c>
      <c r="H44" s="118"/>
    </row>
    <row r="45" spans="1:9" ht="15" x14ac:dyDescent="0.3">
      <c r="A45" s="119" t="s">
        <v>77</v>
      </c>
      <c r="B45" s="120"/>
      <c r="C45" s="120"/>
      <c r="D45" s="120"/>
      <c r="E45" s="120"/>
      <c r="F45" s="120"/>
      <c r="G45" s="120"/>
      <c r="H45" s="121"/>
    </row>
    <row r="46" spans="1:9" ht="15" x14ac:dyDescent="0.3">
      <c r="A46" s="122" t="s">
        <v>78</v>
      </c>
      <c r="B46" s="123"/>
      <c r="C46" s="123"/>
      <c r="D46" s="123"/>
      <c r="E46" s="123"/>
      <c r="F46" s="123"/>
      <c r="G46" s="123"/>
      <c r="H46" s="124"/>
    </row>
    <row r="47" spans="1:9" ht="15" x14ac:dyDescent="0.3">
      <c r="A47" s="125" t="s">
        <v>84</v>
      </c>
      <c r="B47" s="123"/>
      <c r="C47" s="123"/>
      <c r="D47" s="123"/>
      <c r="E47" s="123"/>
      <c r="F47" s="123"/>
      <c r="G47" s="123"/>
      <c r="H47" s="124"/>
    </row>
    <row r="48" spans="1:9" ht="15" x14ac:dyDescent="0.3">
      <c r="A48" s="125" t="s">
        <v>76</v>
      </c>
      <c r="B48" s="123"/>
      <c r="C48" s="123"/>
      <c r="D48" s="123"/>
      <c r="E48" s="123"/>
      <c r="F48" s="123"/>
      <c r="G48" s="123"/>
      <c r="H48" s="124"/>
    </row>
    <row r="49" spans="1:8" ht="15.5" thickBot="1" x14ac:dyDescent="0.35">
      <c r="A49" s="126" t="s">
        <v>79</v>
      </c>
      <c r="B49" s="127"/>
      <c r="C49" s="127"/>
      <c r="D49" s="127"/>
      <c r="E49" s="127"/>
      <c r="F49" s="127"/>
      <c r="G49" s="127"/>
      <c r="H49" s="128"/>
    </row>
  </sheetData>
  <sheetProtection algorithmName="SHA-512" hashValue="/jptjBYgOjxPsj1pIW4dX4uEPiRwb9gX5MzQBd2WsdG0nlY5KQrOOJGwXPXoJDUmg9AhEzZleteJqJQPnWso6A==" saltValue="PS6WThy02Tjexd2OZb6l9w==" spinCount="100000" sheet="1" selectLockedCells="1" selectUnlockedCells="1"/>
  <mergeCells count="26">
    <mergeCell ref="G10:H10"/>
    <mergeCell ref="B19:C19"/>
    <mergeCell ref="B14:C14"/>
    <mergeCell ref="B20:C20"/>
    <mergeCell ref="B13:C13"/>
    <mergeCell ref="B17:C17"/>
    <mergeCell ref="B18:C18"/>
    <mergeCell ref="B15:C15"/>
    <mergeCell ref="B16:C16"/>
    <mergeCell ref="B24:C24"/>
    <mergeCell ref="B21:C21"/>
    <mergeCell ref="B22:C22"/>
    <mergeCell ref="B23:C23"/>
    <mergeCell ref="B34:D34"/>
    <mergeCell ref="C1:H4"/>
    <mergeCell ref="B37:D37"/>
    <mergeCell ref="B35:D35"/>
    <mergeCell ref="A41:G41"/>
    <mergeCell ref="B26:D26"/>
    <mergeCell ref="B27:D27"/>
    <mergeCell ref="B28:D28"/>
    <mergeCell ref="B33:D33"/>
    <mergeCell ref="B31:D31"/>
    <mergeCell ref="B32:D32"/>
    <mergeCell ref="B30:D30"/>
    <mergeCell ref="B36:D36"/>
  </mergeCells>
  <pageMargins left="0.79861111111111116" right="0.41666666666666669" top="0.33333333333333331" bottom="0.54166666666666663" header="0.3" footer="0.3"/>
  <pageSetup paperSize="9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RESERVATIONS</vt:lpstr>
      <vt:lpstr>PROFORMA INVOICE</vt:lpstr>
      <vt:lpstr>RESERVATIONS!Področje_tiskanja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2022-08-24T09:38:00Z</cp:lastPrinted>
  <dcterms:created xsi:type="dcterms:W3CDTF">2020-06-09T10:32:59Z</dcterms:created>
  <dcterms:modified xsi:type="dcterms:W3CDTF">2022-09-05T15:07:47Z</dcterms:modified>
</cp:coreProperties>
</file>